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ZWSA\Industry programs\REAP\Ind Prog Toolkit Development\FINALS\"/>
    </mc:Choice>
  </mc:AlternateContent>
  <bookViews>
    <workbookView xWindow="6375" yWindow="2745" windowWidth="31680" windowHeight="18255" tabRatio="823"/>
  </bookViews>
  <sheets>
    <sheet name="Introduction" sheetId="27" r:id="rId1"/>
    <sheet name="Waste Record" sheetId="21" r:id="rId2"/>
    <sheet name="Detailed Record (Optional)" sheetId="22" r:id="rId3"/>
    <sheet name="Summary of Results" sheetId="29" r:id="rId4"/>
    <sheet name="Waste Volume Estimation" sheetId="28" r:id="rId5"/>
    <sheet name="Volume to Weight Calculator" sheetId="20" r:id="rId6"/>
    <sheet name="Glossary - Waste Definitions" sheetId="24" r:id="rId7"/>
    <sheet name="Reference- Greenhouse Emissions" sheetId="26" r:id="rId8"/>
  </sheets>
  <definedNames>
    <definedName name="_xlnm.Print_Area" localSheetId="0">Introduction!$A$1:$C$25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U5" i="22" l="1"/>
  <c r="T5" i="22"/>
  <c r="S5" i="22"/>
  <c r="R5" i="22"/>
  <c r="Q5" i="22"/>
  <c r="P5" i="22"/>
  <c r="O5" i="22"/>
  <c r="N5" i="22"/>
  <c r="M5" i="22"/>
  <c r="L5" i="22"/>
  <c r="K5" i="22"/>
  <c r="J5" i="22"/>
  <c r="G25" i="28"/>
  <c r="G26" i="28"/>
  <c r="G27" i="28"/>
  <c r="G28" i="28"/>
  <c r="G29" i="28"/>
  <c r="G30" i="28"/>
  <c r="G31" i="28"/>
  <c r="G32" i="28"/>
  <c r="G33" i="28"/>
  <c r="G34" i="28"/>
  <c r="G35" i="28"/>
  <c r="G36" i="28"/>
  <c r="G37" i="28"/>
  <c r="G38" i="28"/>
  <c r="G39" i="28"/>
  <c r="G40" i="28"/>
  <c r="G41" i="28"/>
  <c r="G42" i="28"/>
  <c r="G43" i="28"/>
  <c r="G24" i="28"/>
  <c r="F23" i="21"/>
  <c r="E27" i="21"/>
  <c r="E26" i="21"/>
  <c r="E25" i="21"/>
  <c r="E24" i="21"/>
  <c r="E23" i="21"/>
  <c r="B27" i="21"/>
  <c r="B26" i="21"/>
  <c r="B25" i="21"/>
  <c r="B24" i="21"/>
  <c r="B23" i="21"/>
  <c r="N25" i="22"/>
  <c r="O25" i="22"/>
  <c r="P25" i="22"/>
  <c r="Q25" i="22"/>
  <c r="R25" i="22"/>
  <c r="S25" i="22"/>
  <c r="T25" i="22"/>
  <c r="U25" i="22"/>
  <c r="L25" i="22"/>
  <c r="M25" i="22"/>
  <c r="K25" i="22"/>
  <c r="J25" i="22"/>
  <c r="Q20" i="22"/>
  <c r="R20" i="22"/>
  <c r="S20" i="22"/>
  <c r="T20" i="22"/>
  <c r="U20" i="22"/>
  <c r="N20" i="22"/>
  <c r="O20" i="22"/>
  <c r="P20" i="22"/>
  <c r="L20" i="22"/>
  <c r="M20" i="22"/>
  <c r="K20" i="22"/>
  <c r="J20" i="22"/>
  <c r="J10" i="22"/>
  <c r="F26" i="21"/>
  <c r="F27" i="21"/>
  <c r="U15" i="22"/>
  <c r="F25" i="21"/>
  <c r="L10" i="22"/>
  <c r="M10" i="22"/>
  <c r="N10" i="22"/>
  <c r="O10" i="22"/>
  <c r="P10" i="22"/>
  <c r="Q10" i="22"/>
  <c r="R10" i="22"/>
  <c r="S10" i="22"/>
  <c r="T10" i="22"/>
  <c r="U10" i="22"/>
  <c r="K10" i="22"/>
  <c r="F24" i="21"/>
  <c r="C8" i="29"/>
  <c r="C7" i="29"/>
  <c r="G44" i="28"/>
  <c r="E48" i="21"/>
  <c r="E53" i="21"/>
  <c r="E49" i="21"/>
  <c r="G47" i="21"/>
  <c r="G48" i="21"/>
  <c r="G49" i="21"/>
  <c r="G50" i="21"/>
  <c r="G51" i="21"/>
  <c r="G52" i="21"/>
  <c r="G53" i="21"/>
  <c r="G46" i="21"/>
  <c r="E46" i="21"/>
  <c r="F46" i="21"/>
  <c r="E52" i="21"/>
  <c r="F52" i="21"/>
  <c r="G44" i="21"/>
  <c r="F44" i="21"/>
  <c r="E44" i="21"/>
  <c r="E47" i="21"/>
  <c r="C12" i="29"/>
  <c r="B20" i="21"/>
  <c r="F48" i="21"/>
  <c r="E50" i="21"/>
  <c r="C14" i="29"/>
  <c r="F47" i="21"/>
  <c r="F49" i="21"/>
  <c r="F50" i="21"/>
  <c r="F51" i="21"/>
  <c r="F53" i="21"/>
  <c r="F54" i="21"/>
  <c r="E51" i="21"/>
  <c r="E55" i="21"/>
  <c r="E905" i="20"/>
  <c r="E907" i="20"/>
  <c r="E901" i="20"/>
  <c r="E903" i="20"/>
  <c r="E897" i="20"/>
  <c r="E898" i="20"/>
  <c r="E895" i="20"/>
  <c r="E894" i="20"/>
  <c r="E893" i="20"/>
  <c r="E527" i="20"/>
  <c r="E529" i="20"/>
  <c r="E523" i="20"/>
  <c r="E519" i="20"/>
  <c r="E520" i="20"/>
  <c r="E517" i="20"/>
  <c r="E516" i="20"/>
  <c r="E515" i="20"/>
  <c r="E509" i="20"/>
  <c r="E511" i="20"/>
  <c r="E505" i="20"/>
  <c r="E506" i="20"/>
  <c r="E507" i="20"/>
  <c r="E501" i="20"/>
  <c r="E502" i="20"/>
  <c r="E499" i="20"/>
  <c r="E498" i="20"/>
  <c r="E497" i="20"/>
  <c r="E887" i="20"/>
  <c r="E889" i="20"/>
  <c r="E883" i="20"/>
  <c r="E885" i="20"/>
  <c r="E879" i="20"/>
  <c r="E881" i="20"/>
  <c r="E877" i="20"/>
  <c r="E876" i="20"/>
  <c r="E875" i="20"/>
  <c r="E419" i="20"/>
  <c r="E421" i="20"/>
  <c r="E415" i="20"/>
  <c r="E417" i="20"/>
  <c r="E411" i="20"/>
  <c r="E412" i="20"/>
  <c r="E409" i="20"/>
  <c r="E408" i="20"/>
  <c r="E407" i="20"/>
  <c r="E869" i="20"/>
  <c r="E871" i="20"/>
  <c r="E865" i="20"/>
  <c r="E866" i="20"/>
  <c r="E861" i="20"/>
  <c r="E863" i="20"/>
  <c r="E862" i="20"/>
  <c r="E859" i="20"/>
  <c r="E858" i="20"/>
  <c r="E857" i="20"/>
  <c r="E851" i="20"/>
  <c r="E853" i="20"/>
  <c r="E847" i="20"/>
  <c r="E849" i="20"/>
  <c r="E843" i="20"/>
  <c r="E845" i="20"/>
  <c r="E841" i="20"/>
  <c r="E840" i="20"/>
  <c r="E839" i="20"/>
  <c r="E833" i="20"/>
  <c r="E835" i="20"/>
  <c r="E829" i="20"/>
  <c r="E831" i="20"/>
  <c r="E825" i="20"/>
  <c r="E823" i="20"/>
  <c r="E822" i="20"/>
  <c r="E821" i="20"/>
  <c r="E815" i="20"/>
  <c r="E817" i="20"/>
  <c r="E811" i="20"/>
  <c r="E813" i="20"/>
  <c r="E807" i="20"/>
  <c r="E808" i="20"/>
  <c r="E805" i="20"/>
  <c r="E804" i="20"/>
  <c r="E803" i="20"/>
  <c r="E797" i="20"/>
  <c r="E799" i="20"/>
  <c r="E793" i="20"/>
  <c r="E794" i="20"/>
  <c r="E789" i="20"/>
  <c r="E791" i="20"/>
  <c r="E787" i="20"/>
  <c r="E786" i="20"/>
  <c r="E785" i="20"/>
  <c r="E1013" i="20"/>
  <c r="E1015" i="20"/>
  <c r="E1009" i="20"/>
  <c r="E1011" i="20"/>
  <c r="E1005" i="20"/>
  <c r="E1006" i="20"/>
  <c r="E1003" i="20"/>
  <c r="E1002" i="20"/>
  <c r="E1001" i="20"/>
  <c r="E995" i="20"/>
  <c r="E997" i="20"/>
  <c r="E991" i="20"/>
  <c r="E993" i="20"/>
  <c r="E987" i="20"/>
  <c r="E985" i="20"/>
  <c r="E984" i="20"/>
  <c r="E983" i="20"/>
  <c r="E779" i="20"/>
  <c r="E781" i="20"/>
  <c r="E775" i="20"/>
  <c r="E776" i="20"/>
  <c r="E771" i="20"/>
  <c r="E772" i="20"/>
  <c r="E769" i="20"/>
  <c r="E768" i="20"/>
  <c r="E767" i="20"/>
  <c r="E977" i="20"/>
  <c r="E979" i="20"/>
  <c r="E973" i="20"/>
  <c r="E974" i="20"/>
  <c r="E969" i="20"/>
  <c r="E971" i="20"/>
  <c r="E967" i="20"/>
  <c r="E966" i="20"/>
  <c r="E965" i="20"/>
  <c r="E959" i="20"/>
  <c r="E961" i="20"/>
  <c r="E955" i="20"/>
  <c r="E957" i="20"/>
  <c r="E951" i="20"/>
  <c r="E953" i="20"/>
  <c r="E949" i="20"/>
  <c r="E948" i="20"/>
  <c r="E947" i="20"/>
  <c r="E941" i="20"/>
  <c r="E943" i="20"/>
  <c r="E937" i="20"/>
  <c r="E939" i="20"/>
  <c r="E933" i="20"/>
  <c r="E931" i="20"/>
  <c r="E930" i="20"/>
  <c r="E929" i="20"/>
  <c r="E491" i="20"/>
  <c r="E493" i="20"/>
  <c r="E487" i="20"/>
  <c r="E483" i="20"/>
  <c r="E484" i="20"/>
  <c r="E481" i="20"/>
  <c r="E480" i="20"/>
  <c r="E479" i="20"/>
  <c r="E473" i="20"/>
  <c r="E475" i="20"/>
  <c r="E469" i="20"/>
  <c r="E470" i="20"/>
  <c r="E465" i="20"/>
  <c r="E467" i="20"/>
  <c r="E463" i="20"/>
  <c r="E462" i="20"/>
  <c r="E461" i="20"/>
  <c r="E455" i="20"/>
  <c r="E457" i="20"/>
  <c r="E451" i="20"/>
  <c r="E453" i="20"/>
  <c r="E447" i="20"/>
  <c r="E449" i="20"/>
  <c r="E445" i="20"/>
  <c r="E444" i="20"/>
  <c r="E443" i="20"/>
  <c r="E437" i="20"/>
  <c r="E439" i="20"/>
  <c r="E433" i="20"/>
  <c r="E435" i="20"/>
  <c r="E429" i="20"/>
  <c r="E431" i="20"/>
  <c r="E427" i="20"/>
  <c r="E426" i="20"/>
  <c r="E425" i="20"/>
  <c r="E401" i="20"/>
  <c r="E403" i="20"/>
  <c r="E397" i="20"/>
  <c r="E399" i="20"/>
  <c r="E393" i="20"/>
  <c r="E394" i="20"/>
  <c r="E391" i="20"/>
  <c r="E390" i="20"/>
  <c r="E389" i="20"/>
  <c r="E384" i="20"/>
  <c r="E386" i="20"/>
  <c r="E380" i="20"/>
  <c r="E381" i="20"/>
  <c r="E376" i="20"/>
  <c r="E378" i="20"/>
  <c r="E377" i="20"/>
  <c r="E374" i="20"/>
  <c r="E373" i="20"/>
  <c r="E372" i="20"/>
  <c r="E367" i="20"/>
  <c r="E369" i="20"/>
  <c r="E363" i="20"/>
  <c r="E365" i="20"/>
  <c r="E359" i="20"/>
  <c r="E361" i="20"/>
  <c r="E357" i="20"/>
  <c r="E356" i="20"/>
  <c r="E355" i="20"/>
  <c r="E349" i="20"/>
  <c r="E351" i="20"/>
  <c r="E345" i="20"/>
  <c r="E347" i="20"/>
  <c r="E346" i="20"/>
  <c r="E341" i="20"/>
  <c r="E343" i="20"/>
  <c r="E339" i="20"/>
  <c r="E338" i="20"/>
  <c r="E337" i="20"/>
  <c r="E761" i="20"/>
  <c r="E763" i="20"/>
  <c r="E757" i="20"/>
  <c r="E753" i="20"/>
  <c r="E754" i="20"/>
  <c r="E751" i="20"/>
  <c r="E750" i="20"/>
  <c r="E749" i="20"/>
  <c r="E689" i="20"/>
  <c r="E691" i="20"/>
  <c r="E685" i="20"/>
  <c r="E686" i="20"/>
  <c r="E681" i="20"/>
  <c r="E683" i="20"/>
  <c r="E679" i="20"/>
  <c r="E678" i="20"/>
  <c r="E677" i="20"/>
  <c r="E671" i="20"/>
  <c r="E673" i="20"/>
  <c r="E667" i="20"/>
  <c r="E669" i="20"/>
  <c r="E663" i="20"/>
  <c r="E665" i="20"/>
  <c r="E661" i="20"/>
  <c r="E660" i="20"/>
  <c r="E659" i="20"/>
  <c r="E653" i="20"/>
  <c r="E655" i="20"/>
  <c r="E649" i="20"/>
  <c r="E651" i="20"/>
  <c r="E645" i="20"/>
  <c r="E646" i="20"/>
  <c r="E643" i="20"/>
  <c r="E642" i="20"/>
  <c r="E641" i="20"/>
  <c r="E635" i="20"/>
  <c r="E637" i="20"/>
  <c r="E631" i="20"/>
  <c r="E632" i="20"/>
  <c r="E627" i="20"/>
  <c r="E628" i="20"/>
  <c r="E625" i="20"/>
  <c r="E624" i="20"/>
  <c r="E623" i="20"/>
  <c r="E617" i="20"/>
  <c r="E619" i="20"/>
  <c r="E613" i="20"/>
  <c r="E615" i="20"/>
  <c r="E609" i="20"/>
  <c r="E611" i="20"/>
  <c r="E607" i="20"/>
  <c r="E606" i="20"/>
  <c r="E605" i="20"/>
  <c r="E599" i="20"/>
  <c r="E600" i="20"/>
  <c r="E595" i="20"/>
  <c r="E597" i="20"/>
  <c r="E591" i="20"/>
  <c r="E593" i="20"/>
  <c r="E589" i="20"/>
  <c r="E588" i="20"/>
  <c r="E587" i="20"/>
  <c r="E581" i="20"/>
  <c r="E583" i="20"/>
  <c r="E577" i="20"/>
  <c r="E579" i="20"/>
  <c r="E573" i="20"/>
  <c r="E574" i="20"/>
  <c r="E571" i="20"/>
  <c r="E570" i="20"/>
  <c r="E569" i="20"/>
  <c r="E563" i="20"/>
  <c r="E565" i="20"/>
  <c r="E559" i="20"/>
  <c r="E560" i="20"/>
  <c r="E555" i="20"/>
  <c r="E557" i="20"/>
  <c r="E553" i="20"/>
  <c r="E552" i="20"/>
  <c r="E551" i="20"/>
  <c r="E545" i="20"/>
  <c r="E547" i="20"/>
  <c r="E541" i="20"/>
  <c r="E543" i="20"/>
  <c r="E537" i="20"/>
  <c r="E539" i="20"/>
  <c r="E535" i="20"/>
  <c r="E534" i="20"/>
  <c r="E533" i="20"/>
  <c r="E743" i="20"/>
  <c r="E744" i="20"/>
  <c r="E739" i="20"/>
  <c r="E741" i="20"/>
  <c r="E740" i="20"/>
  <c r="E735" i="20"/>
  <c r="E737" i="20"/>
  <c r="E733" i="20"/>
  <c r="E732" i="20"/>
  <c r="E731" i="20"/>
  <c r="E725" i="20"/>
  <c r="E727" i="20"/>
  <c r="E721" i="20"/>
  <c r="E723" i="20"/>
  <c r="E717" i="20"/>
  <c r="E718" i="20"/>
  <c r="E715" i="20"/>
  <c r="E714" i="20"/>
  <c r="E713" i="20"/>
  <c r="E707" i="20"/>
  <c r="E709" i="20"/>
  <c r="E703" i="20"/>
  <c r="E704" i="20"/>
  <c r="E699" i="20"/>
  <c r="E701" i="20"/>
  <c r="E697" i="20"/>
  <c r="E696" i="20"/>
  <c r="E695" i="20"/>
  <c r="E187" i="20"/>
  <c r="E189" i="20"/>
  <c r="E183" i="20"/>
  <c r="E185" i="20"/>
  <c r="E179" i="20"/>
  <c r="E181" i="20"/>
  <c r="E177" i="20"/>
  <c r="E176" i="20"/>
  <c r="E175" i="20"/>
  <c r="E151" i="20"/>
  <c r="E152" i="20"/>
  <c r="E147" i="20"/>
  <c r="E149" i="20"/>
  <c r="E143" i="20"/>
  <c r="E145" i="20"/>
  <c r="E141" i="20"/>
  <c r="E140" i="20"/>
  <c r="E139" i="20"/>
  <c r="E169" i="20"/>
  <c r="E171" i="20"/>
  <c r="E165" i="20"/>
  <c r="E167" i="20"/>
  <c r="E161" i="20"/>
  <c r="E162" i="20"/>
  <c r="E159" i="20"/>
  <c r="E158" i="20"/>
  <c r="E157" i="20"/>
  <c r="E277" i="20"/>
  <c r="E279" i="20"/>
  <c r="E273" i="20"/>
  <c r="E274" i="20"/>
  <c r="E269" i="20"/>
  <c r="E271" i="20"/>
  <c r="E267" i="20"/>
  <c r="E266" i="20"/>
  <c r="E265" i="20"/>
  <c r="E259" i="20"/>
  <c r="E260" i="20"/>
  <c r="E255" i="20"/>
  <c r="E256" i="20"/>
  <c r="E251" i="20"/>
  <c r="E252" i="20"/>
  <c r="E249" i="20"/>
  <c r="E248" i="20"/>
  <c r="E247" i="20"/>
  <c r="E241" i="20"/>
  <c r="E242" i="20"/>
  <c r="E237" i="20"/>
  <c r="E239" i="20"/>
  <c r="E233" i="20"/>
  <c r="E234" i="20"/>
  <c r="E231" i="20"/>
  <c r="E230" i="20"/>
  <c r="E229" i="20"/>
  <c r="E331" i="20"/>
  <c r="E333" i="20"/>
  <c r="E327" i="20"/>
  <c r="E329" i="20"/>
  <c r="E323" i="20"/>
  <c r="E324" i="20"/>
  <c r="E321" i="20"/>
  <c r="E320" i="20"/>
  <c r="E319" i="20"/>
  <c r="E313" i="20"/>
  <c r="E315" i="20"/>
  <c r="E309" i="20"/>
  <c r="E310" i="20"/>
  <c r="E305" i="20"/>
  <c r="E306" i="20"/>
  <c r="E303" i="20"/>
  <c r="E302" i="20"/>
  <c r="E301" i="20"/>
  <c r="E295" i="20"/>
  <c r="E296" i="20"/>
  <c r="E291" i="20"/>
  <c r="E292" i="20"/>
  <c r="E287" i="20"/>
  <c r="E289" i="20"/>
  <c r="E285" i="20"/>
  <c r="E284" i="20"/>
  <c r="E283" i="20"/>
  <c r="E223" i="20"/>
  <c r="E225" i="20"/>
  <c r="E219" i="20"/>
  <c r="E221" i="20"/>
  <c r="E215" i="20"/>
  <c r="E217" i="20"/>
  <c r="E213" i="20"/>
  <c r="E212" i="20"/>
  <c r="E211" i="20"/>
  <c r="E205" i="20"/>
  <c r="E207" i="20"/>
  <c r="E201" i="20"/>
  <c r="E203" i="20"/>
  <c r="E197" i="20"/>
  <c r="E199" i="20"/>
  <c r="E195" i="20"/>
  <c r="E194" i="20"/>
  <c r="E193" i="20"/>
  <c r="E80" i="20"/>
  <c r="E82" i="20"/>
  <c r="E76" i="20"/>
  <c r="E77" i="20"/>
  <c r="E72" i="20"/>
  <c r="E74" i="20"/>
  <c r="E70" i="20"/>
  <c r="E69" i="20"/>
  <c r="E68" i="20"/>
  <c r="E133" i="20"/>
  <c r="E134" i="20"/>
  <c r="E129" i="20"/>
  <c r="E131" i="20"/>
  <c r="E125" i="20"/>
  <c r="E126" i="20"/>
  <c r="E123" i="20"/>
  <c r="E122" i="20"/>
  <c r="E121" i="20"/>
  <c r="E116" i="20"/>
  <c r="E118" i="20"/>
  <c r="E112" i="20"/>
  <c r="E114" i="20"/>
  <c r="E108" i="20"/>
  <c r="E110" i="20"/>
  <c r="E106" i="20"/>
  <c r="E105" i="20"/>
  <c r="E104" i="20"/>
  <c r="E98" i="20"/>
  <c r="E100" i="20"/>
  <c r="E94" i="20"/>
  <c r="E96" i="20"/>
  <c r="E90" i="20"/>
  <c r="E92" i="20"/>
  <c r="E88" i="20"/>
  <c r="E87" i="20"/>
  <c r="E86" i="20"/>
  <c r="E923" i="20"/>
  <c r="E925" i="20"/>
  <c r="E919" i="20"/>
  <c r="E920" i="20"/>
  <c r="E915" i="20"/>
  <c r="E917" i="20"/>
  <c r="E913" i="20"/>
  <c r="E912" i="20"/>
  <c r="E911" i="20"/>
  <c r="E61" i="20"/>
  <c r="E63" i="20"/>
  <c r="E57" i="20"/>
  <c r="E59" i="20"/>
  <c r="E53" i="20"/>
  <c r="E55" i="20"/>
  <c r="E51" i="20"/>
  <c r="E50" i="20"/>
  <c r="E49" i="20"/>
  <c r="E916" i="20"/>
  <c r="E288" i="20"/>
  <c r="E127" i="20"/>
  <c r="E253" i="20"/>
  <c r="E503" i="20"/>
  <c r="E521" i="20"/>
  <c r="E170" i="20"/>
  <c r="E690" i="20"/>
  <c r="E762" i="20"/>
  <c r="E350" i="20"/>
  <c r="E960" i="20"/>
  <c r="E978" i="20"/>
  <c r="E816" i="20"/>
  <c r="E852" i="20"/>
  <c r="E870" i="20"/>
  <c r="E726" i="20"/>
  <c r="E270" i="20"/>
  <c r="E924" i="20"/>
  <c r="E198" i="20"/>
  <c r="E311" i="20"/>
  <c r="E935" i="20"/>
  <c r="E934" i="20"/>
  <c r="E827" i="20"/>
  <c r="E826" i="20"/>
  <c r="E525" i="20"/>
  <c r="E524" i="20"/>
  <c r="E1014" i="20"/>
  <c r="E672" i="20"/>
  <c r="E719" i="20"/>
  <c r="E561" i="20"/>
  <c r="E759" i="20"/>
  <c r="E758" i="20"/>
  <c r="E489" i="20"/>
  <c r="E488" i="20"/>
  <c r="E989" i="20"/>
  <c r="E988" i="20"/>
  <c r="E81" i="20"/>
  <c r="E54" i="20"/>
  <c r="E745" i="20"/>
  <c r="E700" i="20"/>
  <c r="E452" i="20"/>
  <c r="E777" i="20"/>
  <c r="E510" i="20"/>
  <c r="E1007" i="20"/>
  <c r="E398" i="20"/>
  <c r="E888" i="20"/>
  <c r="E474" i="20"/>
  <c r="E1010" i="20"/>
  <c r="E867" i="20"/>
  <c r="E996" i="20"/>
  <c r="E618" i="20"/>
  <c r="E650" i="20"/>
  <c r="E416" i="20"/>
  <c r="E438" i="20"/>
  <c r="E188" i="20"/>
  <c r="E942" i="20"/>
  <c r="E592" i="20"/>
  <c r="E261" i="20"/>
  <c r="E220" i="20"/>
  <c r="E687" i="20"/>
  <c r="E382" i="20"/>
  <c r="E884" i="20"/>
  <c r="E293" i="20"/>
  <c r="E492" i="20"/>
  <c r="E278" i="20"/>
  <c r="E880" i="20"/>
  <c r="E328" i="20"/>
  <c r="E798" i="20"/>
  <c r="E636" i="20"/>
  <c r="E899" i="20"/>
  <c r="E148" i="20"/>
  <c r="E956" i="20"/>
  <c r="E91" i="20"/>
  <c r="E430" i="20"/>
  <c r="E812" i="20"/>
  <c r="E342" i="20"/>
  <c r="E780" i="20"/>
  <c r="E385" i="20"/>
  <c r="E582" i="20"/>
  <c r="E668" i="20"/>
  <c r="E297" i="20"/>
  <c r="E834" i="20"/>
  <c r="E109" i="20"/>
  <c r="E456" i="20"/>
  <c r="E216" i="20"/>
  <c r="E368" i="20"/>
  <c r="E564" i="20"/>
  <c r="E275" i="20"/>
  <c r="E654" i="20"/>
  <c r="E117" i="20"/>
  <c r="E402" i="20"/>
  <c r="E113" i="20"/>
  <c r="E184" i="20"/>
  <c r="E420" i="20"/>
  <c r="E546" i="20"/>
  <c r="E235" i="20"/>
  <c r="E542" i="20"/>
  <c r="E58" i="20"/>
  <c r="E130" i="20"/>
  <c r="E78" i="20"/>
  <c r="E144" i="20"/>
  <c r="E434" i="20"/>
  <c r="E238" i="20"/>
  <c r="E596" i="20"/>
  <c r="E705" i="20"/>
  <c r="E538" i="20"/>
  <c r="E257" i="20"/>
  <c r="E722" i="20"/>
  <c r="E682" i="20"/>
  <c r="E938" i="20"/>
  <c r="E992" i="20"/>
  <c r="E921" i="20"/>
  <c r="E163" i="20"/>
  <c r="E790" i="20"/>
  <c r="E830" i="20"/>
  <c r="E610" i="20"/>
  <c r="E614" i="20"/>
  <c r="E629" i="20"/>
  <c r="E952" i="20"/>
  <c r="E970" i="20"/>
  <c r="E848" i="20"/>
  <c r="E62" i="20"/>
  <c r="E202" i="20"/>
  <c r="E166" i="20"/>
  <c r="E736" i="20"/>
  <c r="E633" i="20"/>
  <c r="E664" i="20"/>
  <c r="E975" i="20"/>
  <c r="E773" i="20"/>
  <c r="E795" i="20"/>
  <c r="E809" i="20"/>
  <c r="E844" i="20"/>
  <c r="E332" i="20"/>
  <c r="E575" i="20"/>
  <c r="E755" i="20"/>
  <c r="E466" i="20"/>
  <c r="E471" i="20"/>
  <c r="E485" i="20"/>
  <c r="E902" i="20"/>
  <c r="E906" i="20"/>
  <c r="E708" i="20"/>
  <c r="E647" i="20"/>
  <c r="E601" i="20"/>
  <c r="E578" i="20"/>
  <c r="E556" i="20"/>
  <c r="E528" i="20"/>
  <c r="E413" i="20"/>
  <c r="E395" i="20"/>
  <c r="E448" i="20"/>
  <c r="E360" i="20"/>
  <c r="E364" i="20"/>
  <c r="E325" i="20"/>
  <c r="E307" i="20"/>
  <c r="E314" i="20"/>
  <c r="E243" i="20"/>
  <c r="E224" i="20"/>
  <c r="E206" i="20"/>
  <c r="E180" i="20"/>
  <c r="E153" i="20"/>
  <c r="E135" i="20"/>
  <c r="E95" i="20"/>
  <c r="E99" i="20"/>
  <c r="E73" i="20"/>
  <c r="H53" i="21"/>
  <c r="H51" i="21"/>
  <c r="H49" i="21"/>
  <c r="H47" i="21"/>
  <c r="H52" i="21"/>
  <c r="H50" i="21"/>
  <c r="H48" i="21"/>
  <c r="H46" i="21"/>
  <c r="C11" i="29"/>
  <c r="E54" i="21"/>
  <c r="C15" i="29"/>
  <c r="F55" i="21"/>
  <c r="C13" i="29"/>
  <c r="G55" i="21"/>
  <c r="G54" i="21"/>
  <c r="C16" i="29"/>
  <c r="C17" i="29"/>
  <c r="C22" i="29"/>
  <c r="C28" i="29"/>
  <c r="C20" i="29"/>
  <c r="C27" i="29"/>
  <c r="C21" i="29"/>
</calcChain>
</file>

<file path=xl/comments1.xml><?xml version="1.0" encoding="utf-8"?>
<comments xmlns="http://schemas.openxmlformats.org/spreadsheetml/2006/main">
  <authors>
    <author>Aubrey Thomas</author>
  </authors>
  <commentList>
    <comment ref="J5" authorId="0" shapeId="0">
      <text>
        <r>
          <rPr>
            <b/>
            <sz val="9"/>
            <color indexed="81"/>
            <rFont val="Tahoma"/>
            <family val="2"/>
          </rPr>
          <t>Estimated Volume</t>
        </r>
        <r>
          <rPr>
            <sz val="9"/>
            <color indexed="81"/>
            <rFont val="Tahoma"/>
            <family val="2"/>
          </rPr>
          <t xml:space="preserve">
= No. pick ups x bin size x number of bins</t>
        </r>
      </text>
    </comment>
    <comment ref="J6" authorId="0" shapeId="0">
      <text>
        <r>
          <rPr>
            <b/>
            <sz val="9"/>
            <color indexed="81"/>
            <rFont val="Tahoma"/>
            <family val="2"/>
          </rPr>
          <t xml:space="preserve">Estimated weight
</t>
        </r>
        <r>
          <rPr>
            <sz val="9"/>
            <color indexed="81"/>
            <rFont val="Tahoma"/>
            <family val="2"/>
          </rPr>
          <t xml:space="preserve">Used </t>
        </r>
        <r>
          <rPr>
            <i/>
            <sz val="9"/>
            <color indexed="81"/>
            <rFont val="Tahoma"/>
            <family val="2"/>
          </rPr>
          <t xml:space="preserve">Volume to Weight Calculator </t>
        </r>
        <r>
          <rPr>
            <sz val="9"/>
            <color indexed="81"/>
            <rFont val="Tahoma"/>
            <family val="2"/>
          </rPr>
          <t>to estimate monthly weight
Enter actual weight (if available)</t>
        </r>
      </text>
    </comment>
    <comment ref="I7" authorId="0" shapeId="0">
      <text>
        <r>
          <rPr>
            <b/>
            <sz val="9"/>
            <color indexed="81"/>
            <rFont val="Tahoma"/>
            <family val="2"/>
          </rPr>
          <t xml:space="preserve">Cost: </t>
        </r>
        <r>
          <rPr>
            <sz val="9"/>
            <color indexed="81"/>
            <rFont val="Tahoma"/>
            <family val="2"/>
          </rPr>
          <t xml:space="preserve">not included in this example, as costs vary between contractors.
Costs can be found on invoices / billing information.
There may be one or two cost components; perhaps a set charge and/or a pick-up fee. </t>
        </r>
      </text>
    </comment>
  </commentList>
</comments>
</file>

<file path=xl/sharedStrings.xml><?xml version="1.0" encoding="utf-8"?>
<sst xmlns="http://schemas.openxmlformats.org/spreadsheetml/2006/main" count="1502" uniqueCount="341">
  <si>
    <t>Notes</t>
  </si>
  <si>
    <t>Subject Heading</t>
  </si>
  <si>
    <t>Explanation</t>
  </si>
  <si>
    <t>Recycled</t>
  </si>
  <si>
    <t>Use the links below (or scroll down the page) to find the type of waste that you need to convert to a volume or weight, 
enter the quanity that you know, and the calculator will do the rest!</t>
  </si>
  <si>
    <t>Timber</t>
  </si>
  <si>
    <t>Wood and Timber</t>
  </si>
  <si>
    <t>Pallets</t>
  </si>
  <si>
    <t>MDF</t>
  </si>
  <si>
    <t>Plasterboard</t>
  </si>
  <si>
    <t>Rubber</t>
  </si>
  <si>
    <t>Tyres</t>
  </si>
  <si>
    <t>Food / Kitchen Waste</t>
  </si>
  <si>
    <t>Garden / Vegetation Waste</t>
  </si>
  <si>
    <t>Grass</t>
  </si>
  <si>
    <t>Trees</t>
  </si>
  <si>
    <t>Mixed Organics</t>
  </si>
  <si>
    <t>Soil, Clay, Sand</t>
  </si>
  <si>
    <t>Clean Soil</t>
  </si>
  <si>
    <t>Low Level Contaminated Soil</t>
  </si>
  <si>
    <t>Soil / Rubble &lt;150mm</t>
  </si>
  <si>
    <t>Clay</t>
  </si>
  <si>
    <t>Sand</t>
  </si>
  <si>
    <t>Computer and IT peripherals</t>
  </si>
  <si>
    <t>General Electrical including whitegoods</t>
  </si>
  <si>
    <t>Fluorescent Light Tubes / Globes</t>
  </si>
  <si>
    <t>Motor Oil</t>
  </si>
  <si>
    <t>Paint</t>
  </si>
  <si>
    <t>Batteries</t>
  </si>
  <si>
    <t>Ashphalt / Bitumen</t>
  </si>
  <si>
    <t>Concrete</t>
  </si>
  <si>
    <t>Cement Sheet</t>
  </si>
  <si>
    <t>Bricks</t>
  </si>
  <si>
    <t>Sawdust</t>
  </si>
  <si>
    <t>Insulation</t>
  </si>
  <si>
    <t>Clinical Waste</t>
  </si>
  <si>
    <t>Hospital General Waste in Garbage Bags</t>
  </si>
  <si>
    <t>Ceramics</t>
  </si>
  <si>
    <t>Leather</t>
  </si>
  <si>
    <t>Tiles</t>
  </si>
  <si>
    <t>Mattresses / Foam</t>
  </si>
  <si>
    <t>Linoleum</t>
  </si>
  <si>
    <t>Carpet</t>
  </si>
  <si>
    <t>BACK TO TOP</t>
  </si>
  <si>
    <t>Aluminum / Drink Cans</t>
  </si>
  <si>
    <t>Aluminum / Drink Cans - whole</t>
  </si>
  <si>
    <t>Aluminum / Drink Cans - flattened</t>
  </si>
  <si>
    <t>Aluminum / Drink Cans - baled</t>
  </si>
  <si>
    <t xml:space="preserve">
Aluminum / Drink Cans
Whole</t>
  </si>
  <si>
    <t xml:space="preserve">
Aluminum / Drink Cans
Flattened</t>
  </si>
  <si>
    <t xml:space="preserve">
Aluminum / Drink Cans
Baled</t>
  </si>
  <si>
    <t>Steel Cans / Tins</t>
  </si>
  <si>
    <t>Steel Cans / Tins - whole</t>
  </si>
  <si>
    <t>Steel Cans /Tins - flattened</t>
  </si>
  <si>
    <t>Steel Cans / Tins - baled</t>
  </si>
  <si>
    <t xml:space="preserve">
Steel Cans / Tins
Whole</t>
  </si>
  <si>
    <t xml:space="preserve">
Steel Cans / Tins
Flattened</t>
  </si>
  <si>
    <t xml:space="preserve">
Steel Cans / Tins
Baled</t>
  </si>
  <si>
    <t xml:space="preserve">   Enter Known Quantity</t>
  </si>
  <si>
    <t>Conversion Factor</t>
  </si>
  <si>
    <t>Equivalent Mass / Volume</t>
  </si>
  <si>
    <t xml:space="preserve">
General Waste / Garbage</t>
  </si>
  <si>
    <t>Tonnes</t>
  </si>
  <si>
    <t>Kilograms (kg)</t>
  </si>
  <si>
    <t>Cubic metres (m3)</t>
  </si>
  <si>
    <t>Litres</t>
  </si>
  <si>
    <t xml:space="preserve">
Hospital General Waste Garbage Bags</t>
  </si>
  <si>
    <t xml:space="preserve">
Office Paper</t>
  </si>
  <si>
    <t xml:space="preserve">
Cardboard</t>
  </si>
  <si>
    <t xml:space="preserve">
Plastic Bags</t>
  </si>
  <si>
    <t xml:space="preserve">
Polystyrene</t>
  </si>
  <si>
    <t xml:space="preserve">
Organic
Food / Kitchen Waste</t>
  </si>
  <si>
    <t xml:space="preserve">
Organic
Garden / Vegetation Waste</t>
  </si>
  <si>
    <t xml:space="preserve">
Grass</t>
  </si>
  <si>
    <t xml:space="preserve">
Trees</t>
  </si>
  <si>
    <t xml:space="preserve">
Clean Soil</t>
  </si>
  <si>
    <t xml:space="preserve">
Low Level Contaminated Soil</t>
  </si>
  <si>
    <t xml:space="preserve">
Clay</t>
  </si>
  <si>
    <t xml:space="preserve">
Timber</t>
  </si>
  <si>
    <t xml:space="preserve">
Pallets
MDF</t>
  </si>
  <si>
    <t>Metals</t>
  </si>
  <si>
    <t xml:space="preserve">
Leather</t>
  </si>
  <si>
    <t xml:space="preserve">
Tiles</t>
  </si>
  <si>
    <t xml:space="preserve">
Mattresses
Foam</t>
  </si>
  <si>
    <t xml:space="preserve">
Linoleum</t>
  </si>
  <si>
    <t xml:space="preserve">
Carpet
</t>
  </si>
  <si>
    <t xml:space="preserve">
Ashphalt / Bitumen</t>
  </si>
  <si>
    <t xml:space="preserve">
Concrete</t>
  </si>
  <si>
    <t xml:space="preserve">
Cement Sheet</t>
  </si>
  <si>
    <t xml:space="preserve">
Bricks</t>
  </si>
  <si>
    <t xml:space="preserve">
Sawdust</t>
  </si>
  <si>
    <t xml:space="preserve">
Plasterboard</t>
  </si>
  <si>
    <t xml:space="preserve">
Insulation</t>
  </si>
  <si>
    <t xml:space="preserve">
Rubber</t>
  </si>
  <si>
    <t xml:space="preserve">
Tyres</t>
  </si>
  <si>
    <t xml:space="preserve">
Clinical Waste</t>
  </si>
  <si>
    <t>General Waste / Garbage</t>
  </si>
  <si>
    <t xml:space="preserve">
Mixed
Paper / Cardboard</t>
  </si>
  <si>
    <t xml:space="preserve">
Plastic Containers / Hard Plastic</t>
  </si>
  <si>
    <t xml:space="preserve">
Wood and Timber</t>
  </si>
  <si>
    <t xml:space="preserve">
Metals</t>
  </si>
  <si>
    <t>General Waste / Recycling</t>
  </si>
  <si>
    <t>Plastic</t>
  </si>
  <si>
    <t>Glass</t>
  </si>
  <si>
    <t>Organics</t>
  </si>
  <si>
    <t>eWaste</t>
  </si>
  <si>
    <t>Fluoro Lights</t>
  </si>
  <si>
    <t>Hazardous Waste</t>
  </si>
  <si>
    <t>Construction / Demolition Materials</t>
  </si>
  <si>
    <t>Hospital / Clinical Waste</t>
  </si>
  <si>
    <t>Other</t>
  </si>
  <si>
    <t>Co-mingled Recycling</t>
  </si>
  <si>
    <t>Office Paper</t>
  </si>
  <si>
    <t>Cardboard</t>
  </si>
  <si>
    <t>Mixed Paper and Cardboard</t>
  </si>
  <si>
    <t>Plastic Containers / Hard Plastic</t>
  </si>
  <si>
    <t>Plastic Bags</t>
  </si>
  <si>
    <t>Polystyrene</t>
  </si>
  <si>
    <t>Glass jars / bottles - some broken</t>
  </si>
  <si>
    <t>Glass jars / bottles - whole</t>
  </si>
  <si>
    <t>Wood - mixed</t>
  </si>
  <si>
    <t>Amount</t>
  </si>
  <si>
    <t>Qty / Cost</t>
  </si>
  <si>
    <t>Jan</t>
  </si>
  <si>
    <t>Feb</t>
  </si>
  <si>
    <t>Mar</t>
  </si>
  <si>
    <t>Apr</t>
  </si>
  <si>
    <t>May</t>
  </si>
  <si>
    <t>Jun</t>
  </si>
  <si>
    <t>Jul</t>
  </si>
  <si>
    <t>Aug</t>
  </si>
  <si>
    <t>Sep</t>
  </si>
  <si>
    <t>Oct</t>
  </si>
  <si>
    <t>Nov</t>
  </si>
  <si>
    <t>Dec</t>
  </si>
  <si>
    <t>Estimated Weight (T)</t>
  </si>
  <si>
    <t>Work Site</t>
  </si>
  <si>
    <t>Collection Frequency</t>
  </si>
  <si>
    <t>Estimated Degree of Fill</t>
  </si>
  <si>
    <t>Estimate Volume (m3)</t>
  </si>
  <si>
    <t>Enter Financial Year</t>
  </si>
  <si>
    <t>Waste / Recycling Contractor</t>
  </si>
  <si>
    <t>Reused</t>
  </si>
  <si>
    <t>DIVERTED FROM LANDFILL</t>
  </si>
  <si>
    <t>Landfill</t>
  </si>
  <si>
    <t>Cost ($ AU) - Part 1</t>
  </si>
  <si>
    <t>Cost ($ AU) - Part 2</t>
  </si>
  <si>
    <t>Textiles</t>
  </si>
  <si>
    <t>Wood</t>
  </si>
  <si>
    <t>Food</t>
  </si>
  <si>
    <t>Nappies</t>
  </si>
  <si>
    <t>Waste Type</t>
  </si>
  <si>
    <t>Sludge</t>
  </si>
  <si>
    <t>t x 0</t>
  </si>
  <si>
    <t>Purpose</t>
  </si>
  <si>
    <t>Percentages by Weight</t>
  </si>
  <si>
    <t>240L</t>
  </si>
  <si>
    <t>Total Annual Waste Estimate (Litres)</t>
  </si>
  <si>
    <t>Volume (Litres)</t>
  </si>
  <si>
    <t>Example</t>
  </si>
  <si>
    <t>Images</t>
  </si>
  <si>
    <t>If your business does not currently measure waste generation, a simple estimation can be made based on the number of bins used.</t>
  </si>
  <si>
    <t>In order to estimate annual waste generation:</t>
  </si>
  <si>
    <t xml:space="preserve"> - Estimate how often each type of bin is emptied. You may decide to ask a waste contractor or cleaning company how often this occurs.</t>
  </si>
  <si>
    <t xml:space="preserve"> - Take note of the volume of these bins (see the images at the bottom of this page for guidance).</t>
  </si>
  <si>
    <t>Waste Volume Estimation Table</t>
  </si>
  <si>
    <t>This estimation is not as reliable as actual measurement by a waste contractor or during a physical waste audit, but can be used as a last resort.</t>
  </si>
  <si>
    <t xml:space="preserve"> - Do a quick visual estimate of how full these bins are when emptied. For example, are they normally mostly empty, half full or completely full?</t>
  </si>
  <si>
    <t xml:space="preserve"> - Fill in the table below, being sure to use a new line for each waste stream and each bin type.</t>
  </si>
  <si>
    <t>The common examples below are provided to help estimate bin volume:</t>
  </si>
  <si>
    <t xml:space="preserve"> - If you have information about waste generation available from service providers, waste contractors, invoices or waste audits, it can be directly entered into this tab.</t>
  </si>
  <si>
    <t>There are a number of tabs in this file. The purpose of each tab is described below:</t>
  </si>
  <si>
    <t>Key headings are in dark green.</t>
  </si>
  <si>
    <t>Diversion</t>
  </si>
  <si>
    <t>Cost</t>
  </si>
  <si>
    <t>Recovered (for energy)</t>
  </si>
  <si>
    <t>SENT  TO LANDFILL</t>
  </si>
  <si>
    <t>Composted</t>
  </si>
  <si>
    <t>Diversion per FTE (tonnes)</t>
  </si>
  <si>
    <t>Solid Waste Record</t>
  </si>
  <si>
    <r>
      <t xml:space="preserve">This file can be used as a template for recording and reporting </t>
    </r>
    <r>
      <rPr>
        <b/>
        <sz val="11"/>
        <rFont val="Arial"/>
        <family val="2"/>
      </rPr>
      <t>solid waste and recycling</t>
    </r>
    <r>
      <rPr>
        <sz val="11"/>
        <rFont val="Arial"/>
        <family val="2"/>
      </rPr>
      <t xml:space="preserve"> data. 
Liquid waste data should be tracked separately.</t>
    </r>
  </si>
  <si>
    <t>Alternatively, if your business does not currently measure waste generation, you may use this template as a way to estimate annual waste.</t>
  </si>
  <si>
    <t>This is a list of definitions of key terms used within this file.</t>
  </si>
  <si>
    <t>Titles are in light green.</t>
  </si>
  <si>
    <t>Please enter information into yellow cells.</t>
  </si>
  <si>
    <t>Results are automatically shown in blue cells.</t>
  </si>
  <si>
    <t>Spreadsheet cells are colour coded as follows:</t>
  </si>
  <si>
    <t>Instructions</t>
  </si>
  <si>
    <t xml:space="preserve">     Note: to report for multiple timeframes, this spreadsheet file will need to be duplicated for each period.</t>
  </si>
  <si>
    <t>Notes (Optional)</t>
  </si>
  <si>
    <t>TOTAL OF ALL SOLID MATERIALS</t>
  </si>
  <si>
    <t>No. Pick Ups</t>
  </si>
  <si>
    <r>
      <t xml:space="preserve">Bin Size / Description
</t>
    </r>
    <r>
      <rPr>
        <sz val="10"/>
        <rFont val="Arial"/>
      </rPr>
      <t>(e.g. 240L Wheelie Bin, 3 Cubic Meter; 1100L)</t>
    </r>
  </si>
  <si>
    <t>Solid Waste: Key Performance Indicators</t>
  </si>
  <si>
    <t>Solid Waste Category</t>
  </si>
  <si>
    <t>Solid Waste Diversion</t>
  </si>
  <si>
    <t>Landfill per FTE (Tonnes)</t>
  </si>
  <si>
    <t>Total Waste per FTE (Tonnes)</t>
  </si>
  <si>
    <t>How Many of these Bins are Used
for this Waste Type?</t>
  </si>
  <si>
    <t>How many Times per Week
are these Bins Emptied?</t>
  </si>
  <si>
    <t>Large Bin on Wheels</t>
  </si>
  <si>
    <t>Med-Large Bin on Wheels</t>
  </si>
  <si>
    <t>Medium Bin</t>
  </si>
  <si>
    <t>Small Bin</t>
  </si>
  <si>
    <t xml:space="preserve"> - Count the number of bins used for different waste streams at your location. For example, 3 bins used for general waste, 1 bin used for co-mingled recycling.</t>
  </si>
  <si>
    <r>
      <t xml:space="preserve"> - To convert the volume of each waste stream below into a weight, use the </t>
    </r>
    <r>
      <rPr>
        <i/>
        <sz val="12"/>
        <rFont val="Arial"/>
        <family val="2"/>
      </rPr>
      <t>Volume to Weight Calculator</t>
    </r>
    <r>
      <rPr>
        <sz val="12"/>
        <rFont val="Arial"/>
        <family val="2"/>
      </rPr>
      <t xml:space="preserve"> tab. Once again, enter the weight into the </t>
    </r>
    <r>
      <rPr>
        <i/>
        <sz val="12"/>
        <rFont val="Arial"/>
        <family val="2"/>
      </rPr>
      <t>Waste Record</t>
    </r>
    <r>
      <rPr>
        <sz val="12"/>
        <rFont val="Arial"/>
        <family val="2"/>
      </rPr>
      <t xml:space="preserve"> tab.</t>
    </r>
  </si>
  <si>
    <t>Individual Desk Bin</t>
  </si>
  <si>
    <t>Paper and Cardboard</t>
  </si>
  <si>
    <t>Rubber and Tyres</t>
  </si>
  <si>
    <r>
      <t xml:space="preserve">Select from the options available. 
Verify any assumptions about how the materials are treated by asking the collection company to specify where the material is taken and what happens to it.
</t>
    </r>
    <r>
      <rPr>
        <b/>
        <i/>
        <sz val="10"/>
        <rFont val="Arial"/>
        <family val="2"/>
      </rPr>
      <t>Reused</t>
    </r>
    <r>
      <rPr>
        <sz val="10"/>
        <rFont val="Arial"/>
      </rPr>
      <t>: record as reused those materials that are reused in their current or a similar form by your organisation, or sent for direct reuse elsewhere. Examples can include: material scraps delivered to charities that are cut up and reused as rags; timber pallets delivered to facilities where they are reused to transport other goods; broken glass delivered directly to the construction industry for reuse as road base etc.
R</t>
    </r>
    <r>
      <rPr>
        <b/>
        <i/>
        <sz val="10"/>
        <rFont val="Arial"/>
        <family val="2"/>
      </rPr>
      <t>ecycled</t>
    </r>
    <r>
      <rPr>
        <sz val="10"/>
        <rFont val="Arial"/>
      </rPr>
      <t xml:space="preserve">: record as recycled those materials that are sent for recycling at licensed premises (waste streams that are delivered to facilities that treat, process, adapt or alter the product without changing its essential nature and thereby make it suitable for further use). Examples include: paper and cardboard; food and other organic waste; metal; plastics; fluorescent tubes and lamps; batteries; printer and toner cartridges etc.
</t>
    </r>
    <r>
      <rPr>
        <b/>
        <i/>
        <sz val="10"/>
        <rFont val="Arial"/>
        <family val="2"/>
      </rPr>
      <t>Composted On-site</t>
    </r>
    <r>
      <rPr>
        <sz val="10"/>
        <rFont val="Arial"/>
      </rPr>
      <t xml:space="preserve">: record as composted on-site any organic materials that are composted on the worksite.
</t>
    </r>
    <r>
      <rPr>
        <b/>
        <i/>
        <sz val="10"/>
        <rFont val="Arial"/>
        <family val="2"/>
      </rPr>
      <t>Composted Off-site</t>
    </r>
    <r>
      <rPr>
        <sz val="10"/>
        <rFont val="Arial"/>
      </rPr>
      <t xml:space="preserve">: record as composted off-site any organic materials that are collected and composted at licensed premises away from the workplace.
</t>
    </r>
    <r>
      <rPr>
        <b/>
        <i/>
        <sz val="10"/>
        <rFont val="Arial"/>
        <family val="2"/>
      </rPr>
      <t>Recovered (for Energy)</t>
    </r>
    <r>
      <rPr>
        <sz val="10"/>
        <rFont val="Arial"/>
      </rPr>
      <t xml:space="preserve">: record as recovered those materials that are sent for energy recovery.
</t>
    </r>
    <r>
      <rPr>
        <b/>
        <i/>
        <sz val="10"/>
        <rFont val="Arial"/>
        <family val="2"/>
      </rPr>
      <t>Treated then Landfill</t>
    </r>
    <r>
      <rPr>
        <sz val="10"/>
        <rFont val="Arial"/>
      </rPr>
      <t xml:space="preserve">: record as treated any materials that are sent for treatment before they go to landfill. This includes contaminated soil or materials sent for incineration such as medical waste.
</t>
    </r>
    <r>
      <rPr>
        <b/>
        <i/>
        <sz val="10"/>
        <rFont val="Arial"/>
        <family val="2"/>
      </rPr>
      <t>Landfill:</t>
    </r>
    <r>
      <rPr>
        <sz val="10"/>
        <rFont val="Arial"/>
      </rPr>
      <t xml:space="preserve"> record as landfill any materials that are sent directly to landfill.</t>
    </r>
  </si>
  <si>
    <t>Weight (Tonnes)</t>
  </si>
  <si>
    <t>Add any relevant notes, including any assumptions made when determining weight / volume.</t>
  </si>
  <si>
    <r>
      <t xml:space="preserve">Enter a brief description of what is collected (or the service type). Refer to billing information or check labels on bins. 
</t>
    </r>
    <r>
      <rPr>
        <b/>
        <sz val="10"/>
        <rFont val="Arial"/>
        <family val="2"/>
      </rPr>
      <t>DO NOT include wastewater</t>
    </r>
    <r>
      <rPr>
        <sz val="10"/>
        <rFont val="Arial"/>
      </rPr>
      <t>.</t>
    </r>
    <r>
      <rPr>
        <sz val="10"/>
        <rFont val="Arial"/>
      </rPr>
      <t xml:space="preserve">
Common types include:
 - General waste (to landfill)
 - Paper and cardboard
 - Confidential paper
 - Mixed recycling (also known as co-mingled recycling)
 - Hard plastics and / or soft plastics
 - 10c deposit / refund containers (also known as CDL)
 - Glass
 - Wood / timber
 - Scrap metal
 - Aluminium
 - Organics
 - Food waste
 - eWaste (electrical items such as computers, mobile phones, whitegoods etc)
 - Fluorescent light tubes / globes
 - Batteries
 - Chemicals, listed by name
 - Clinical waste</t>
    </r>
  </si>
  <si>
    <r>
      <t xml:space="preserve">If this is not listed on billing information, the bin volume can be converted into tonnes using the </t>
    </r>
    <r>
      <rPr>
        <i/>
        <sz val="10"/>
        <rFont val="Arial"/>
        <family val="2"/>
      </rPr>
      <t>Volume to Weight Calculator</t>
    </r>
    <r>
      <rPr>
        <sz val="10"/>
        <rFont val="Arial"/>
      </rPr>
      <t xml:space="preserve"> included in this workbook, or from other similar information on material density. 
Please note that if using the </t>
    </r>
    <r>
      <rPr>
        <i/>
        <sz val="10"/>
        <rFont val="Arial"/>
        <family val="2"/>
      </rPr>
      <t>Volume to Weight Calculator</t>
    </r>
    <r>
      <rPr>
        <sz val="10"/>
        <rFont val="Arial"/>
      </rPr>
      <t xml:space="preserve"> or similar formulas, all quantities will be estimates based on a standard conversion factor (density).
Where possible, request that your contractor reports the waste and recycling amounts in volume and weight so that more accurate figures can be reported.
It is recommended that you record any conversion factors used in your calculations so that these can be accounted for in reports, or in future if the reporting / calculation method is changed. The Notes column can be used to record this information.</t>
    </r>
  </si>
  <si>
    <t>Garden and Green</t>
  </si>
  <si>
    <t>Rubber and Leather</t>
  </si>
  <si>
    <t>Treated then Landfill</t>
  </si>
  <si>
    <t>Recovered (for Energy)</t>
  </si>
  <si>
    <r>
      <t xml:space="preserve">Waste Stream 
</t>
    </r>
    <r>
      <rPr>
        <sz val="10"/>
        <rFont val="Arial"/>
      </rPr>
      <t>(What is collected.)</t>
    </r>
  </si>
  <si>
    <r>
      <t xml:space="preserve">Method of Disposal 
</t>
    </r>
    <r>
      <rPr>
        <sz val="10"/>
        <rFont val="Arial"/>
      </rPr>
      <t>(What happens to the material.)</t>
    </r>
  </si>
  <si>
    <r>
      <t xml:space="preserve">Waste Stream 
</t>
    </r>
    <r>
      <rPr>
        <sz val="11"/>
        <rFont val="Arial"/>
        <family val="2"/>
      </rPr>
      <t>(What is collected.)</t>
    </r>
  </si>
  <si>
    <r>
      <t xml:space="preserve">Method of Disposal 
</t>
    </r>
    <r>
      <rPr>
        <sz val="11"/>
        <rFont val="Arial"/>
        <family val="2"/>
      </rPr>
      <t>(What happens to the material.)</t>
    </r>
  </si>
  <si>
    <t>Inert Waste (including concrete / metal / plastics/ glass)</t>
  </si>
  <si>
    <r>
      <t>Conversion Factor CO</t>
    </r>
    <r>
      <rPr>
        <b/>
        <vertAlign val="subscript"/>
        <sz val="10"/>
        <rFont val="Arial"/>
        <family val="2"/>
      </rPr>
      <t>2</t>
    </r>
    <r>
      <rPr>
        <b/>
        <vertAlign val="superscript"/>
        <sz val="10"/>
        <rFont val="Arial"/>
        <family val="2"/>
      </rPr>
      <t>-e</t>
    </r>
    <r>
      <rPr>
        <b/>
        <sz val="10"/>
        <rFont val="Arial"/>
        <family val="2"/>
      </rPr>
      <t xml:space="preserve">
(t = Tonnes)</t>
    </r>
  </si>
  <si>
    <r>
      <t xml:space="preserve">
Co-mingled Recylables
</t>
    </r>
    <r>
      <rPr>
        <sz val="10"/>
        <rFont val="Arial"/>
      </rPr>
      <t>For example, a mixtue of:
Non-deposit containers made of glass / plastic / cartons; other hard plastics; glass jars; aluminium and steel cans</t>
    </r>
  </si>
  <si>
    <t xml:space="preserve">
Glass Jars / Bottles
Some Broken</t>
  </si>
  <si>
    <t xml:space="preserve">
Glass Jars / Bottles
Whole</t>
  </si>
  <si>
    <r>
      <t xml:space="preserve">
Mixed Organics
</t>
    </r>
    <r>
      <rPr>
        <sz val="10"/>
        <rFont val="Arial"/>
      </rPr>
      <t>(including food/kitchen waste, garden/vegetation waste, grass clippings, tree off-cuts)</t>
    </r>
  </si>
  <si>
    <t xml:space="preserve">
Computer and IT Peripherals</t>
  </si>
  <si>
    <r>
      <t xml:space="preserve">
Fluorescent Light Tubes 
</t>
    </r>
    <r>
      <rPr>
        <sz val="10"/>
        <rFont val="Arial"/>
      </rPr>
      <t>(including compact fluoro lights)</t>
    </r>
  </si>
  <si>
    <r>
      <t xml:space="preserve">
General Electrical 
</t>
    </r>
    <r>
      <rPr>
        <sz val="10"/>
        <rFont val="Arial"/>
      </rPr>
      <t>(e-waste including whitegoods)</t>
    </r>
  </si>
  <si>
    <r>
      <t xml:space="preserve">
Batteries
</t>
    </r>
    <r>
      <rPr>
        <sz val="10"/>
        <rFont val="Arial"/>
      </rPr>
      <t>(including car batteries)</t>
    </r>
  </si>
  <si>
    <r>
      <t xml:space="preserve">
Wood 
Mixed
</t>
    </r>
    <r>
      <rPr>
        <sz val="10"/>
        <rFont val="Arial"/>
      </rPr>
      <t>(including timber, pallets, furniture, fencing, MDF, posts)</t>
    </r>
  </si>
  <si>
    <t xml:space="preserve">
Furniture
Wooden</t>
  </si>
  <si>
    <t xml:space="preserve">
Fencing 
Wooden</t>
  </si>
  <si>
    <t xml:space="preserve">
Posts
 Wooden
Sand
Ceramics</t>
  </si>
  <si>
    <t xml:space="preserve">
Soil / Rubble
 &lt;150mm</t>
  </si>
  <si>
    <t xml:space="preserve">
Motor Oil
Paint
</t>
  </si>
  <si>
    <t>Furniture - wooden</t>
  </si>
  <si>
    <t>Fencing - wooden</t>
  </si>
  <si>
    <t>Posts - wooden</t>
  </si>
  <si>
    <r>
      <t>ONLY USE THIS CONVERSION TOOL IF ACTUAL WEIGHTS CANNOT BE MEASURED</t>
    </r>
    <r>
      <rPr>
        <sz val="11"/>
        <rFont val="Arial"/>
        <family val="2"/>
      </rPr>
      <t xml:space="preserve">
This spreadsheet has been designed to assist in converting waste quantities into comparable units, preferably into tonnes which is the standard measure used in South Australia for reporting purposes. The converted quantities should be treated as </t>
    </r>
    <r>
      <rPr>
        <b/>
        <sz val="11"/>
        <rFont val="Arial"/>
        <family val="2"/>
      </rPr>
      <t>estimates only</t>
    </r>
    <r>
      <rPr>
        <sz val="11"/>
        <rFont val="Arial"/>
        <family val="2"/>
      </rPr>
      <t xml:space="preserve"> because the actual density (which is the conversion factor used) may vary, depending on how the waste is treated (i.e. how much is packed into each bin).</t>
    </r>
  </si>
  <si>
    <r>
      <t xml:space="preserve">Refer to the </t>
    </r>
    <r>
      <rPr>
        <i/>
        <sz val="12"/>
        <rFont val="Arial"/>
        <family val="2"/>
      </rPr>
      <t xml:space="preserve">Introduction </t>
    </r>
    <r>
      <rPr>
        <sz val="12"/>
        <rFont val="Arial"/>
        <family val="2"/>
      </rPr>
      <t xml:space="preserve">tab for further information on how to use this file.
</t>
    </r>
  </si>
  <si>
    <r>
      <t xml:space="preserve">How 'Full' are the Bins when Emptied?
</t>
    </r>
    <r>
      <rPr>
        <sz val="10"/>
        <rFont val="Arial"/>
      </rPr>
      <t>(Use a rough estimate based on visual inspection.)</t>
    </r>
  </si>
  <si>
    <t>Small Wheelie Bin
(Size of general waste bin for SA homes)</t>
  </si>
  <si>
    <t>Wheelie Bin
(Size of recycling bin for SA homes)</t>
  </si>
  <si>
    <t>Skip Bin or Truck Tray
(For large units, bin volume is likely to be noted on waste invoices.)</t>
  </si>
  <si>
    <t>The volume of waste can be based on bin size, and if known, how full the bin is when collected (e.g. if a 240L bin is generally only half full when collected, then the volume is 120L).
Where the degree of fill is unknown, assume that volume is equal to bin volume / size.</t>
  </si>
  <si>
    <t>Composted: off-site</t>
  </si>
  <si>
    <t>Composted: on-site</t>
  </si>
  <si>
    <r>
      <t xml:space="preserve">This sheet can be used to record monthly data.
Monthly data can then be tallied and fed into the </t>
    </r>
    <r>
      <rPr>
        <i/>
        <sz val="11"/>
        <rFont val="Arial"/>
        <family val="2"/>
      </rPr>
      <t>Waste Record</t>
    </r>
    <r>
      <rPr>
        <sz val="11"/>
        <rFont val="Arial"/>
        <family val="2"/>
      </rPr>
      <t xml:space="preserve"> tab for final reporting, which links directly to the </t>
    </r>
    <r>
      <rPr>
        <i/>
        <sz val="11"/>
        <rFont val="Arial"/>
        <family val="2"/>
      </rPr>
      <t xml:space="preserve">Summary of Results </t>
    </r>
    <r>
      <rPr>
        <sz val="11"/>
        <rFont val="Arial"/>
        <family val="2"/>
      </rPr>
      <t xml:space="preserve">tab.
</t>
    </r>
    <r>
      <rPr>
        <b/>
        <sz val="11"/>
        <rFont val="Arial"/>
        <family val="2"/>
      </rPr>
      <t xml:space="preserve">Where possible, record in tonnes </t>
    </r>
    <r>
      <rPr>
        <sz val="11"/>
        <rFont val="Arial"/>
        <family val="2"/>
      </rPr>
      <t xml:space="preserve"> - see above.</t>
    </r>
  </si>
  <si>
    <r>
      <t xml:space="preserve">If you do not currently measure your waste generation, use this simple calculator to make an estimation of how much waste goes in your bins every year. You can then copy the results from this tab into the main </t>
    </r>
    <r>
      <rPr>
        <i/>
        <sz val="11"/>
        <rFont val="Arial"/>
        <family val="2"/>
      </rPr>
      <t>Waste Record</t>
    </r>
    <r>
      <rPr>
        <sz val="11"/>
        <rFont val="Arial"/>
        <family val="2"/>
      </rPr>
      <t xml:space="preserve"> tab.
</t>
    </r>
    <r>
      <rPr>
        <b/>
        <sz val="11"/>
        <rFont val="Arial"/>
        <family val="2"/>
      </rPr>
      <t xml:space="preserve">Use Volume to Weight Calculator to determine tonnes </t>
    </r>
    <r>
      <rPr>
        <sz val="11"/>
        <rFont val="Arial"/>
        <family val="2"/>
      </rPr>
      <t xml:space="preserve"> - this sheet allows you to record volume, in litres but the calculator can be used to convert volume to mass.</t>
    </r>
  </si>
  <si>
    <r>
      <t xml:space="preserve">This tab features individual volume-to-weight conversion calculators for a wide variety of waste material types. This is typically required where weight information is not available (invoices may only indicate the volume of waste collected). 
</t>
    </r>
    <r>
      <rPr>
        <b/>
        <sz val="11"/>
        <rFont val="Arial"/>
        <family val="2"/>
      </rPr>
      <t>The preferred method for reporting waste and recycling is in tonnes.</t>
    </r>
  </si>
  <si>
    <t>Tab Name, Type and Colour</t>
  </si>
  <si>
    <t>To complete the template, you will need to review your organisation's waste and recycling invoice / billing data. 
If you have difficulty finding data on invoices, please consult your service provider and ask if the relevant data can be supplied. 
The aim is to fill in as much detail as possible.</t>
  </si>
  <si>
    <r>
      <t>This tab is used to enter all waste and recycling data.
It should be used as the primary record to collect waste information, and is</t>
    </r>
    <r>
      <rPr>
        <b/>
        <sz val="12"/>
        <rFont val="Arial"/>
        <family val="2"/>
      </rPr>
      <t xml:space="preserve"> linked to the </t>
    </r>
    <r>
      <rPr>
        <b/>
        <i/>
        <sz val="12"/>
        <rFont val="Arial"/>
        <family val="2"/>
      </rPr>
      <t>Summary of Results</t>
    </r>
    <r>
      <rPr>
        <i/>
        <sz val="12"/>
        <rFont val="Arial"/>
        <family val="2"/>
      </rPr>
      <t xml:space="preserve"> </t>
    </r>
    <r>
      <rPr>
        <sz val="12"/>
        <rFont val="Arial"/>
        <family val="2"/>
      </rPr>
      <t>tab .</t>
    </r>
  </si>
  <si>
    <r>
      <t xml:space="preserve"> - If you do not have waste data available, you can make an estimation in the </t>
    </r>
    <r>
      <rPr>
        <i/>
        <sz val="12"/>
        <rFont val="Arial"/>
        <family val="2"/>
      </rPr>
      <t xml:space="preserve">Waste Volume Estimation </t>
    </r>
    <r>
      <rPr>
        <sz val="12"/>
        <rFont val="Arial"/>
        <family val="2"/>
      </rPr>
      <t xml:space="preserve">tab and then return to this tab to enter that estimated data. Use the </t>
    </r>
    <r>
      <rPr>
        <i/>
        <sz val="12"/>
        <rFont val="Arial"/>
        <family val="2"/>
      </rPr>
      <t>Volume to Weight Calculator</t>
    </r>
    <r>
      <rPr>
        <sz val="12"/>
        <rFont val="Arial"/>
        <family val="2"/>
      </rPr>
      <t xml:space="preserve"> tab if you do not have weight in tonnes, or volume in litres.
 - If you would prefer to keep more detailed monthly records, please refer to worksheet titled </t>
    </r>
    <r>
      <rPr>
        <i/>
        <sz val="12"/>
        <rFont val="Arial"/>
        <family val="2"/>
      </rPr>
      <t>Detailed Record</t>
    </r>
    <r>
      <rPr>
        <sz val="12"/>
        <rFont val="Arial"/>
        <family val="2"/>
      </rPr>
      <t>. The current worksheet can then be used as a summary.
-If you would prefer to keep more detailed monthly records, please refer to worksheet titled Detailed Record. The current worksheet can then be used as a summary.</t>
    </r>
  </si>
  <si>
    <r>
      <t xml:space="preserve">How many </t>
    </r>
    <r>
      <rPr>
        <b/>
        <sz val="12"/>
        <rFont val="Arial"/>
        <family val="2"/>
      </rPr>
      <t>full-time equivalent employees (FTEs)</t>
    </r>
    <r>
      <rPr>
        <sz val="12"/>
        <rFont val="Arial"/>
        <family val="2"/>
      </rPr>
      <t xml:space="preserve"> employed at your workplace, relating to timeframe above)?</t>
    </r>
  </si>
  <si>
    <r>
      <t xml:space="preserve">REPORT BELOW </t>
    </r>
    <r>
      <rPr>
        <sz val="12"/>
        <color theme="0"/>
        <rFont val="Arial"/>
        <family val="2"/>
      </rPr>
      <t>(enter data into yellow cells)</t>
    </r>
  </si>
  <si>
    <r>
      <rPr>
        <b/>
        <sz val="12"/>
        <rFont val="Arial"/>
        <family val="2"/>
      </rPr>
      <t>IMPORTANT NOTES:</t>
    </r>
    <r>
      <rPr>
        <sz val="12"/>
        <rFont val="Arial"/>
        <family val="2"/>
      </rPr>
      <t xml:space="preserve">
Many cells in this worksheet have been LOCKED; however you can
    - Copy + paste information into a Word doc. (or similar) for reporting purposes
    - Format cells, columns, and rows
    - Insert rows and hyperlinks
    - Delete rows
When you enter data into the YELLOW cells, those cells will go WHITE.</t>
    </r>
  </si>
  <si>
    <r>
      <rPr>
        <b/>
        <sz val="12"/>
        <rFont val="Arial"/>
        <family val="2"/>
      </rPr>
      <t xml:space="preserve">Waste Record 
</t>
    </r>
    <r>
      <rPr>
        <sz val="10"/>
        <rFont val="Arial"/>
      </rPr>
      <t>Data entry sheet - partially locked to guide data entry and protect translation of data into Summary tab; copy+paste and some formatting functions are available - refer to tab for more information.</t>
    </r>
    <r>
      <rPr>
        <sz val="12"/>
        <rFont val="Arial"/>
        <family val="2"/>
      </rPr>
      <t xml:space="preserve">
</t>
    </r>
  </si>
  <si>
    <r>
      <rPr>
        <b/>
        <sz val="12"/>
        <rFont val="Arial"/>
        <family val="2"/>
      </rPr>
      <t xml:space="preserve">Detailed Record
</t>
    </r>
    <r>
      <rPr>
        <sz val="10"/>
        <rFont val="Arial"/>
      </rPr>
      <t>Data entry sheet - unlocked.</t>
    </r>
  </si>
  <si>
    <r>
      <rPr>
        <b/>
        <sz val="12"/>
        <rFont val="Arial"/>
        <family val="2"/>
      </rPr>
      <t xml:space="preserve">Waste Volume Estimation
</t>
    </r>
    <r>
      <rPr>
        <sz val="10"/>
        <rFont val="Arial"/>
      </rPr>
      <t>Data estimation sheet - partially locked to guide data entry; copy+paste and some formatting functions are available.</t>
    </r>
  </si>
  <si>
    <r>
      <rPr>
        <b/>
        <sz val="12"/>
        <rFont val="Arial"/>
        <family val="2"/>
      </rPr>
      <t xml:space="preserve">Volume to Weight Calculator
</t>
    </r>
    <r>
      <rPr>
        <sz val="10"/>
        <rFont val="Arial"/>
      </rPr>
      <t>Data calculation sheet - partially locked; you can enter into yellow cells only.</t>
    </r>
  </si>
  <si>
    <t>This tab provides information that can be used to estimate the amount of greenhouse gas associated with waste and recycling. This can be recorded separately, based on your results. Emissions will depend on waste streams generated, noting it can be complicated to report for mixed waste.</t>
  </si>
  <si>
    <r>
      <t xml:space="preserve">Total </t>
    </r>
    <r>
      <rPr>
        <sz val="12"/>
        <rFont val="Arial"/>
        <family val="2"/>
      </rPr>
      <t>(Tonnes)</t>
    </r>
  </si>
  <si>
    <r>
      <t xml:space="preserve">Information in this tab is a summary of waste performance, as written in the </t>
    </r>
    <r>
      <rPr>
        <i/>
        <sz val="11"/>
        <rFont val="Arial"/>
        <family val="2"/>
      </rPr>
      <t>Waste Record</t>
    </r>
    <r>
      <rPr>
        <sz val="11"/>
        <rFont val="Arial"/>
        <family val="2"/>
      </rPr>
      <t xml:space="preserve"> tab.</t>
    </r>
  </si>
  <si>
    <r>
      <rPr>
        <b/>
        <sz val="12"/>
        <color theme="0"/>
        <rFont val="Arial"/>
        <family val="2"/>
      </rPr>
      <t xml:space="preserve">Summary of Results
</t>
    </r>
    <r>
      <rPr>
        <sz val="10"/>
        <color theme="0"/>
        <rFont val="Arial"/>
        <family val="2"/>
      </rPr>
      <t>Data display sheet - unlocked.</t>
    </r>
  </si>
  <si>
    <r>
      <t xml:space="preserve">Reference - Greenhouse Emissions
</t>
    </r>
    <r>
      <rPr>
        <sz val="10"/>
        <rFont val="Arial"/>
      </rPr>
      <t>Reference sheet - unlocked to allow you to make updates each year when new Greenhouse Gas Factors are released.</t>
    </r>
  </si>
  <si>
    <r>
      <rPr>
        <b/>
        <sz val="12"/>
        <rFont val="Arial"/>
        <family val="2"/>
      </rPr>
      <t>Weeks</t>
    </r>
    <r>
      <rPr>
        <sz val="12"/>
        <rFont val="Arial"/>
        <family val="2"/>
      </rPr>
      <t xml:space="preserve"> that bins are collected for emptying</t>
    </r>
  </si>
  <si>
    <t>How many weeks of the year does your company operate, and therefore, how many weeks of the year are bins collected for emptying? This will be used in the estimation (one year = 52 weeks).
You can use a period other than 'weeks', but if you do this, the formula in the 'Annual Waste (Litres)' column in the table below will need to be changed, along with the word 'weeks' in the cell label directly below.</t>
  </si>
  <si>
    <r>
      <t xml:space="preserve">Glossary - Waste Definitions
</t>
    </r>
    <r>
      <rPr>
        <sz val="10"/>
        <rFont val="Arial"/>
      </rPr>
      <t>Reference sheet - locked; for viewing only (like this sheet).</t>
    </r>
  </si>
  <si>
    <t>Timeframe:</t>
  </si>
  <si>
    <t>FTEs:</t>
  </si>
  <si>
    <r>
      <t xml:space="preserve">This tab is used to enter all waste and recycling data over a period of time (usually 12-months) which can then be used for reporting.
If you already measure your waste generation, enter information directly into this tab to generate a graphical summary in the </t>
    </r>
    <r>
      <rPr>
        <i/>
        <sz val="11"/>
        <rFont val="Arial"/>
        <family val="2"/>
      </rPr>
      <t>Summary of Results</t>
    </r>
    <r>
      <rPr>
        <sz val="11"/>
        <rFont val="Arial"/>
        <family val="2"/>
      </rPr>
      <t xml:space="preserve"> tab.
If you don't have a record, you can either enter data as a lump sum into this sheet, OR use the </t>
    </r>
    <r>
      <rPr>
        <i/>
        <sz val="11"/>
        <rFont val="Arial"/>
        <family val="2"/>
      </rPr>
      <t>Detailed Record (Optional)</t>
    </r>
    <r>
      <rPr>
        <sz val="11"/>
        <rFont val="Arial"/>
        <family val="2"/>
      </rPr>
      <t xml:space="preserve"> tab to record data over a period of time, and then transfer the data into the </t>
    </r>
    <r>
      <rPr>
        <i/>
        <sz val="11"/>
        <rFont val="Arial"/>
        <family val="2"/>
      </rPr>
      <t xml:space="preserve">Waste Record </t>
    </r>
    <r>
      <rPr>
        <sz val="11"/>
        <rFont val="Arial"/>
        <family val="2"/>
      </rPr>
      <t xml:space="preserve">tab.
This sheet is directly linked to the </t>
    </r>
    <r>
      <rPr>
        <i/>
        <sz val="11"/>
        <rFont val="Arial"/>
        <family val="2"/>
      </rPr>
      <t>Summary of Results</t>
    </r>
    <r>
      <rPr>
        <sz val="11"/>
        <rFont val="Arial"/>
        <family val="2"/>
      </rPr>
      <t xml:space="preserve"> tab, and should therefore be used as the final data entry sheet.
</t>
    </r>
    <r>
      <rPr>
        <b/>
        <sz val="11"/>
        <rFont val="Arial"/>
        <family val="2"/>
      </rPr>
      <t xml:space="preserve">Where possible, record in tonnes
Use </t>
    </r>
    <r>
      <rPr>
        <b/>
        <i/>
        <sz val="11"/>
        <rFont val="Arial"/>
        <family val="2"/>
      </rPr>
      <t>Volume to Weight Calculator</t>
    </r>
    <r>
      <rPr>
        <b/>
        <sz val="11"/>
        <rFont val="Arial"/>
        <family val="2"/>
      </rPr>
      <t xml:space="preserve"> to determine tonnes if it's not already known</t>
    </r>
    <r>
      <rPr>
        <sz val="11"/>
        <rFont val="Arial"/>
        <family val="2"/>
      </rPr>
      <t xml:space="preserve"> (i.e. if you only know volume in litres or cubic meters, or weight in kilograms)</t>
    </r>
    <r>
      <rPr>
        <b/>
        <sz val="11"/>
        <rFont val="Arial"/>
        <family val="2"/>
      </rPr>
      <t>.
Note:</t>
    </r>
    <r>
      <rPr>
        <sz val="11"/>
        <rFont val="Arial"/>
        <family val="2"/>
      </rPr>
      <t xml:space="preserve"> this record relates to one period of time. To keep track of performance over time, the </t>
    </r>
    <r>
      <rPr>
        <i/>
        <sz val="11"/>
        <rFont val="Arial"/>
        <family val="2"/>
      </rPr>
      <t>Waste Record</t>
    </r>
    <r>
      <rPr>
        <sz val="11"/>
        <rFont val="Arial"/>
        <family val="2"/>
      </rPr>
      <t xml:space="preserve"> will need to be completed a number of times, and the information copied elsewhere to analyse cumulative results. The same information can be copied and accumulated from the </t>
    </r>
    <r>
      <rPr>
        <i/>
        <sz val="11"/>
        <rFont val="Arial"/>
        <family val="2"/>
      </rPr>
      <t>Summary of Results</t>
    </r>
    <r>
      <rPr>
        <sz val="11"/>
        <rFont val="Arial"/>
        <family val="2"/>
      </rPr>
      <t xml:space="preserve"> tab.</t>
    </r>
  </si>
  <si>
    <r>
      <t xml:space="preserve">This tab summarises waste management based on the data you enter.
It includes </t>
    </r>
    <r>
      <rPr>
        <b/>
        <sz val="11"/>
        <rFont val="Arial"/>
        <family val="2"/>
      </rPr>
      <t>graphical summaries</t>
    </r>
    <r>
      <rPr>
        <sz val="11"/>
        <rFont val="Arial"/>
        <family val="2"/>
      </rPr>
      <t xml:space="preserve"> and amount of </t>
    </r>
    <r>
      <rPr>
        <b/>
        <sz val="11"/>
        <rFont val="Arial"/>
        <family val="2"/>
      </rPr>
      <t>waste per FTE</t>
    </r>
    <r>
      <rPr>
        <sz val="11"/>
        <rFont val="Arial"/>
        <family val="2"/>
      </rPr>
      <t xml:space="preserve"> (full-time-equivalent employee).
</t>
    </r>
    <r>
      <rPr>
        <b/>
        <sz val="11"/>
        <rFont val="Arial"/>
        <family val="2"/>
      </rPr>
      <t>Note:</t>
    </r>
    <r>
      <rPr>
        <sz val="11"/>
        <rFont val="Arial"/>
        <family val="2"/>
      </rPr>
      <t xml:space="preserve"> this record relates to one period of time (i.e. what you specify in the </t>
    </r>
    <r>
      <rPr>
        <i/>
        <sz val="11"/>
        <rFont val="Arial"/>
        <family val="2"/>
      </rPr>
      <t>Waste Record</t>
    </r>
    <r>
      <rPr>
        <sz val="11"/>
        <rFont val="Arial"/>
        <family val="2"/>
      </rPr>
      <t xml:space="preserve"> tab). To keep track of performance over time, the </t>
    </r>
    <r>
      <rPr>
        <i/>
        <sz val="11"/>
        <rFont val="Arial"/>
        <family val="2"/>
      </rPr>
      <t>Waste Record</t>
    </r>
    <r>
      <rPr>
        <sz val="11"/>
        <rFont val="Arial"/>
        <family val="2"/>
      </rPr>
      <t xml:space="preserve"> will need to be completed a number of times, and the information (</t>
    </r>
    <r>
      <rPr>
        <i/>
        <sz val="11"/>
        <rFont val="Arial"/>
        <family val="2"/>
      </rPr>
      <t>Waste Record</t>
    </r>
    <r>
      <rPr>
        <sz val="11"/>
        <rFont val="Arial"/>
        <family val="2"/>
      </rPr>
      <t xml:space="preserve"> and/or </t>
    </r>
    <r>
      <rPr>
        <i/>
        <sz val="11"/>
        <rFont val="Arial"/>
        <family val="2"/>
      </rPr>
      <t>Summary of Results</t>
    </r>
    <r>
      <rPr>
        <sz val="11"/>
        <rFont val="Arial"/>
        <family val="2"/>
      </rPr>
      <t>) copied elsewhere to analyse cumulative results.</t>
    </r>
  </si>
  <si>
    <t>Waste Collector</t>
  </si>
  <si>
    <t>Offices</t>
  </si>
  <si>
    <t>Paper and cardboard</t>
  </si>
  <si>
    <t>3m3</t>
  </si>
  <si>
    <t>weekly</t>
  </si>
  <si>
    <t>General Waste</t>
  </si>
  <si>
    <t>Rubbish Collector</t>
  </si>
  <si>
    <t>Resource Collector</t>
  </si>
  <si>
    <t>Maintenance Area</t>
  </si>
  <si>
    <t>Dry waste</t>
  </si>
  <si>
    <t>Recovered (e.g. for energy)</t>
  </si>
  <si>
    <t>Organics Collector</t>
  </si>
  <si>
    <t>twice per week</t>
  </si>
  <si>
    <t>on call</t>
  </si>
  <si>
    <t>Garden waste</t>
  </si>
  <si>
    <t>gardens</t>
  </si>
  <si>
    <t>monthly</t>
  </si>
  <si>
    <t>0.66m3</t>
  </si>
  <si>
    <t>trailer (0.5m3)</t>
  </si>
  <si>
    <t>Food waste</t>
  </si>
  <si>
    <t>Volume
(cubic meters)</t>
  </si>
  <si>
    <t>Weight
(tonnes)</t>
  </si>
  <si>
    <t xml:space="preserve">cost varies between contractors </t>
  </si>
  <si>
    <t>example costs have not been included</t>
  </si>
  <si>
    <r>
      <t xml:space="preserve">Volume of Bin (cubic meters)
</t>
    </r>
    <r>
      <rPr>
        <sz val="10"/>
        <rFont val="Arial"/>
      </rPr>
      <t>(Images below give guidance.)</t>
    </r>
  </si>
  <si>
    <t>Annual Waste
(cubic meters)</t>
  </si>
  <si>
    <t>5L
0.005 cubic meters</t>
  </si>
  <si>
    <t>10L
0.01 cubic meters</t>
  </si>
  <si>
    <t>60L
0.06 cubic meters</t>
  </si>
  <si>
    <t>140L
0.14 cubic meters</t>
  </si>
  <si>
    <t>240L
0.24 cubic meters</t>
  </si>
  <si>
    <t>660 L
0.66 cubic meters</t>
  </si>
  <si>
    <t>1100 L
1.1 cubic meters</t>
  </si>
  <si>
    <t>1500 L +
1.5 cubic meters +</t>
  </si>
  <si>
    <r>
      <t xml:space="preserve"> - Take the 'Annual Waste (cubic meters)' figure from each row below and enter it into the </t>
    </r>
    <r>
      <rPr>
        <i/>
        <sz val="12"/>
        <rFont val="Arial"/>
        <family val="2"/>
      </rPr>
      <t>Waste Record</t>
    </r>
    <r>
      <rPr>
        <sz val="12"/>
        <rFont val="Arial"/>
        <family val="2"/>
      </rPr>
      <t xml:space="preserve"> tab.</t>
    </r>
  </si>
  <si>
    <t>2 x 3m3</t>
  </si>
  <si>
    <t>costs should be taken from invoices</t>
  </si>
  <si>
    <t>Alternative Waste Treatment Residues</t>
  </si>
  <si>
    <t>http://www.climatechange.gov.au</t>
  </si>
  <si>
    <r>
      <t xml:space="preserve">For what </t>
    </r>
    <r>
      <rPr>
        <b/>
        <sz val="12"/>
        <rFont val="Arial"/>
        <family val="2"/>
      </rPr>
      <t>timeframe</t>
    </r>
    <r>
      <rPr>
        <sz val="12"/>
        <rFont val="Arial"/>
        <family val="2"/>
      </rPr>
      <t xml:space="preserve"> are you reporting waste data (e.g. 2015 - 2016, or January 2015)?</t>
    </r>
  </si>
  <si>
    <t>2014-15</t>
  </si>
  <si>
    <t>It has been developed by Green Industries SA to assist organisations monitor and report achievements in waste management.</t>
  </si>
  <si>
    <r>
      <t>Green Industries SA</t>
    </r>
    <r>
      <rPr>
        <b/>
        <sz val="14"/>
        <color indexed="9"/>
        <rFont val="Arial"/>
        <family val="2"/>
      </rPr>
      <t>: SOLID WASTE AND RECYCLING RECORD</t>
    </r>
  </si>
  <si>
    <r>
      <t xml:space="preserve">Where possible, aim to record both the volume (in litres) and weight (in tonnes) of each waste stream. If you only have one of these figures, use the </t>
    </r>
    <r>
      <rPr>
        <i/>
        <sz val="12"/>
        <rFont val="Arial"/>
        <family val="2"/>
      </rPr>
      <t xml:space="preserve">Volume to Weight Calculator </t>
    </r>
    <r>
      <rPr>
        <sz val="12"/>
        <rFont val="Arial"/>
        <family val="2"/>
      </rPr>
      <t>tab to obtain the other figure for each waste stream. The Global Reporting Initiative (GRI) requires waste and recycling data to be reported in tonnes, which is also preferred by Green Industries SA. Therefore, weight should take priority over volume.</t>
    </r>
  </si>
  <si>
    <r>
      <t xml:space="preserve">Green Industries SA: </t>
    </r>
    <r>
      <rPr>
        <b/>
        <sz val="14"/>
        <color theme="0"/>
        <rFont val="Arial"/>
        <family val="2"/>
      </rPr>
      <t>VOLUME  TO WEIGHT CALCULATOR</t>
    </r>
  </si>
  <si>
    <t>Paper and card</t>
  </si>
  <si>
    <t>equal to 24-30 meters cubed per month</t>
  </si>
  <si>
    <r>
      <t>Green Industries SA</t>
    </r>
    <r>
      <rPr>
        <b/>
        <sz val="14"/>
        <color indexed="9"/>
        <rFont val="Arial"/>
        <family val="2"/>
      </rPr>
      <t>: GLOSSARY GUIDE - WASTE DEFINITIONS USED IN THESE TEMPLATES</t>
    </r>
  </si>
  <si>
    <r>
      <t xml:space="preserve">The following table has been copied from </t>
    </r>
    <r>
      <rPr>
        <b/>
        <i/>
        <sz val="10"/>
        <rFont val="Arial"/>
        <family val="2"/>
      </rPr>
      <t>National Greenhouse Accounts Factors</t>
    </r>
    <r>
      <rPr>
        <b/>
        <sz val="10"/>
        <rFont val="Arial"/>
        <family val="2"/>
      </rPr>
      <t>, August 2016</t>
    </r>
    <r>
      <rPr>
        <sz val="10"/>
        <rFont val="Arial"/>
      </rPr>
      <t xml:space="preserve"> (Table 42, page 71) available at:</t>
    </r>
  </si>
  <si>
    <t xml:space="preserve">https://www.environment.gov.au/climate-change/greenhouse-gas-measurement/publications/national-greenhouse-accounts-factors-aug-2016 </t>
  </si>
  <si>
    <r>
      <t xml:space="preserve">The greenhouse gas conversion factors can change from year to year - please check the relevant </t>
    </r>
    <r>
      <rPr>
        <i/>
        <sz val="10"/>
        <rFont val="Arial"/>
        <family val="2"/>
      </rPr>
      <t xml:space="preserve">National Greenhouse Accounts Factors </t>
    </r>
    <r>
      <rPr>
        <sz val="10"/>
        <rFont val="Arial"/>
      </rPr>
      <t>for the year relating to your data.</t>
    </r>
  </si>
  <si>
    <t>Table 42: Waste mix methane conversion factors (page 71)</t>
  </si>
  <si>
    <t>t x 1.9</t>
  </si>
  <si>
    <t>t x 2.9</t>
  </si>
  <si>
    <t>t x 1.4</t>
  </si>
  <si>
    <t>t x 0.6</t>
  </si>
  <si>
    <t>t x 1.8</t>
  </si>
  <si>
    <t>t x 0.4</t>
  </si>
  <si>
    <t>The conversion factors listed above can be used to report greenhouse gas emissions generated from waste materials sent to landfill.
National Greenhouse Accounts Factors are updated annually.
For full details on calculating greenhouse gas emissions and conversion factors for other years, please visit:</t>
  </si>
  <si>
    <r>
      <t>Green Industries SA</t>
    </r>
    <r>
      <rPr>
        <b/>
        <sz val="14"/>
        <color indexed="9"/>
        <rFont val="Arial"/>
        <family val="2"/>
      </rPr>
      <t>: SOLID WASTE AND RECYCLING REPORTING TEMPLATE</t>
    </r>
  </si>
  <si>
    <t>2015-16</t>
  </si>
  <si>
    <r>
      <rPr>
        <b/>
        <i/>
        <sz val="14"/>
        <color indexed="9"/>
        <rFont val="Arial"/>
        <family val="2"/>
      </rPr>
      <t>Green Industries SA</t>
    </r>
    <r>
      <rPr>
        <b/>
        <sz val="14"/>
        <color indexed="9"/>
        <rFont val="Arial"/>
        <family val="2"/>
      </rPr>
      <t>: DETAILED SOLID WASTE AND RECYCLING REPORTING RECORD</t>
    </r>
  </si>
  <si>
    <r>
      <t>Green Industries SA</t>
    </r>
    <r>
      <rPr>
        <b/>
        <sz val="14"/>
        <color indexed="9"/>
        <rFont val="Arial"/>
        <family val="2"/>
      </rPr>
      <t>: SUMMARY OF WASTE PERFORMANCE RESULTS</t>
    </r>
  </si>
  <si>
    <r>
      <t>Green Industries SA</t>
    </r>
    <r>
      <rPr>
        <b/>
        <sz val="14"/>
        <color indexed="9"/>
        <rFont val="Arial"/>
        <family val="2"/>
      </rPr>
      <t>: WASTE VOLUME ESTIMATION</t>
    </r>
  </si>
  <si>
    <r>
      <rPr>
        <b/>
        <i/>
        <sz val="14"/>
        <color theme="0"/>
        <rFont val="Arial"/>
        <family val="2"/>
      </rPr>
      <t>Green Industries SA</t>
    </r>
    <r>
      <rPr>
        <b/>
        <sz val="14"/>
        <color theme="0"/>
        <rFont val="Arial"/>
        <family val="2"/>
      </rPr>
      <t>: GREENHOUSE EMISSIONS REFERENCES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</si>
</sst>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quot;$&quot;* #,##0.00_-;_-&quot;$&quot;* &quot;-&quot;??_-;_-@_-"/>
    <numFmt numFmtId="165" formatCode="_-* #,##0.00_-;\-* #,##0.00_-;_-* &quot;-&quot;??_-;_-@_-"/>
    <numFmt numFmtId="166" formatCode="0.000"/>
    <numFmt numFmtId="167" formatCode="0.0"/>
    <numFmt numFmtId="168" formatCode="_-* #,##0_-;\-* #,##0_-;_-* &quot;-&quot;??_-;_-@_-"/>
  </numFmts>
  <fonts count="38" x14ac:knownFonts="1">
    <font>
      <sz val="10"/>
      <name val="Arial"/>
    </font>
    <font>
      <sz val="10"/>
      <name val="Arial"/>
      <family val="2"/>
    </font>
    <font>
      <b/>
      <sz val="11"/>
      <name val="Arial"/>
      <family val="2"/>
    </font>
    <font>
      <b/>
      <sz val="10"/>
      <name val="Arial"/>
      <family val="2"/>
    </font>
    <font>
      <sz val="8"/>
      <name val="Arial"/>
      <family val="2"/>
    </font>
    <font>
      <b/>
      <sz val="12"/>
      <name val="Arial"/>
      <family val="2"/>
    </font>
    <font>
      <sz val="10"/>
      <name val="Arial"/>
      <family val="2"/>
    </font>
    <font>
      <sz val="11"/>
      <name val="Arial"/>
      <family val="2"/>
    </font>
    <font>
      <b/>
      <sz val="14"/>
      <color indexed="9"/>
      <name val="Arial"/>
      <family val="2"/>
    </font>
    <font>
      <sz val="8"/>
      <name val="Arial"/>
      <family val="2"/>
    </font>
    <font>
      <sz val="12"/>
      <name val="Arial"/>
      <family val="2"/>
    </font>
    <font>
      <u/>
      <sz val="10"/>
      <color indexed="12"/>
      <name val="Arial"/>
      <family val="2"/>
    </font>
    <font>
      <b/>
      <i/>
      <sz val="14"/>
      <color indexed="9"/>
      <name val="Arial"/>
      <family val="2"/>
    </font>
    <font>
      <sz val="11"/>
      <name val="Arial"/>
      <family val="2"/>
    </font>
    <font>
      <i/>
      <sz val="10"/>
      <name val="Arial"/>
      <family val="2"/>
    </font>
    <font>
      <i/>
      <sz val="12"/>
      <name val="Arial"/>
      <family val="2"/>
    </font>
    <font>
      <b/>
      <sz val="10"/>
      <color indexed="9"/>
      <name val="Arial"/>
      <family val="2"/>
    </font>
    <font>
      <b/>
      <i/>
      <sz val="10"/>
      <name val="Arial"/>
      <family val="2"/>
    </font>
    <font>
      <sz val="8.1999999999999993"/>
      <name val="Arial"/>
      <family val="2"/>
    </font>
    <font>
      <b/>
      <vertAlign val="subscript"/>
      <sz val="10"/>
      <name val="Arial"/>
      <family val="2"/>
    </font>
    <font>
      <b/>
      <vertAlign val="superscript"/>
      <sz val="10"/>
      <name val="Arial"/>
      <family val="2"/>
    </font>
    <font>
      <i/>
      <sz val="11"/>
      <name val="Arial"/>
      <family val="2"/>
    </font>
    <font>
      <sz val="10"/>
      <name val="Arial"/>
      <family val="2"/>
    </font>
    <font>
      <b/>
      <sz val="11"/>
      <color theme="0"/>
      <name val="Arial"/>
      <family val="2"/>
    </font>
    <font>
      <b/>
      <sz val="14"/>
      <color theme="0"/>
      <name val="Arial"/>
      <family val="2"/>
    </font>
    <font>
      <b/>
      <i/>
      <sz val="14"/>
      <color theme="0"/>
      <name val="Arial"/>
      <family val="2"/>
    </font>
    <font>
      <b/>
      <sz val="12"/>
      <color theme="0"/>
      <name val="Arial"/>
      <family val="2"/>
    </font>
    <font>
      <b/>
      <i/>
      <sz val="11"/>
      <name val="Arial"/>
      <family val="2"/>
    </font>
    <font>
      <sz val="12"/>
      <color theme="0"/>
      <name val="Arial"/>
      <family val="2"/>
    </font>
    <font>
      <sz val="10"/>
      <color theme="0"/>
      <name val="Arial"/>
      <family val="2"/>
    </font>
    <font>
      <b/>
      <i/>
      <sz val="12"/>
      <color rgb="FFFFFF00"/>
      <name val="Arial"/>
      <family val="2"/>
    </font>
    <font>
      <b/>
      <i/>
      <sz val="12"/>
      <name val="Arial"/>
      <family val="2"/>
    </font>
    <font>
      <u/>
      <sz val="12"/>
      <color indexed="12"/>
      <name val="Arial"/>
      <family val="2"/>
    </font>
    <font>
      <b/>
      <sz val="9"/>
      <color indexed="81"/>
      <name val="Tahoma"/>
      <family val="2"/>
    </font>
    <font>
      <sz val="9"/>
      <color indexed="81"/>
      <name val="Tahoma"/>
      <family val="2"/>
    </font>
    <font>
      <i/>
      <sz val="9"/>
      <color indexed="81"/>
      <name val="Tahoma"/>
      <family val="2"/>
    </font>
    <font>
      <u/>
      <sz val="11"/>
      <color indexed="12"/>
      <name val="Arial"/>
      <family val="2"/>
    </font>
    <font>
      <b/>
      <u/>
      <sz val="11"/>
      <color indexed="12"/>
      <name val="Arial"/>
      <family val="2"/>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8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AE0000"/>
        <bgColor indexed="64"/>
      </patternFill>
    </fill>
    <fill>
      <patternFill patternType="solid">
        <fgColor rgb="FFFFFF99"/>
        <bgColor indexed="64"/>
      </patternFill>
    </fill>
    <fill>
      <patternFill patternType="darkTrellis">
        <bgColor theme="0"/>
      </patternFill>
    </fill>
    <fill>
      <patternFill patternType="solid">
        <fgColor rgb="FFFF6161"/>
        <bgColor indexed="64"/>
      </patternFill>
    </fill>
    <fill>
      <patternFill patternType="lightUp">
        <bgColor theme="0"/>
      </patternFill>
    </fill>
    <fill>
      <patternFill patternType="solid">
        <fgColor theme="0" tint="-0.34998626667073579"/>
        <bgColor indexed="64"/>
      </patternFill>
    </fill>
    <fill>
      <patternFill patternType="lightTrellis">
        <bgColor theme="0"/>
      </patternFill>
    </fill>
    <fill>
      <patternFill patternType="solid">
        <fgColor rgb="FF009628"/>
        <bgColor indexed="64"/>
      </patternFill>
    </fill>
  </fills>
  <borders count="79">
    <border>
      <left/>
      <right/>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Dashed">
        <color auto="1"/>
      </right>
      <top style="medium">
        <color auto="1"/>
      </top>
      <bottom style="thin">
        <color auto="1"/>
      </bottom>
      <diagonal/>
    </border>
    <border>
      <left/>
      <right style="thin">
        <color auto="1"/>
      </right>
      <top/>
      <bottom style="thin">
        <color auto="1"/>
      </bottom>
      <diagonal/>
    </border>
    <border>
      <left style="thin">
        <color auto="1"/>
      </left>
      <right style="mediumDashed">
        <color auto="1"/>
      </right>
      <top/>
      <bottom style="thin">
        <color auto="1"/>
      </bottom>
      <diagonal/>
    </border>
    <border>
      <left style="thin">
        <color auto="1"/>
      </left>
      <right style="medium">
        <color auto="1"/>
      </right>
      <top/>
      <bottom style="thin">
        <color auto="1"/>
      </bottom>
      <diagonal/>
    </border>
    <border>
      <left style="thin">
        <color auto="1"/>
      </left>
      <right style="mediumDashed">
        <color auto="1"/>
      </right>
      <top style="thin">
        <color auto="1"/>
      </top>
      <bottom style="thin">
        <color auto="1"/>
      </bottom>
      <diagonal/>
    </border>
    <border>
      <left style="thin">
        <color auto="1"/>
      </left>
      <right style="mediumDashed">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top style="thick">
        <color auto="1"/>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alignment vertical="top"/>
      <protection locked="0"/>
    </xf>
    <xf numFmtId="9" fontId="1" fillId="0" borderId="0" applyFont="0" applyFill="0" applyBorder="0" applyAlignment="0" applyProtection="0"/>
  </cellStyleXfs>
  <cellXfs count="355">
    <xf numFmtId="0" fontId="0" fillId="0" borderId="0" xfId="0"/>
    <xf numFmtId="0" fontId="0" fillId="2" borderId="0" xfId="0" applyFill="1"/>
    <xf numFmtId="0" fontId="0" fillId="2" borderId="0" xfId="0" applyFill="1" applyAlignment="1">
      <alignment wrapText="1"/>
    </xf>
    <xf numFmtId="2" fontId="0" fillId="3" borderId="0" xfId="0" applyNumberFormat="1" applyFill="1" applyBorder="1" applyAlignment="1" applyProtection="1">
      <alignment horizontal="center" vertical="center"/>
    </xf>
    <xf numFmtId="0" fontId="10" fillId="2" borderId="12" xfId="0" applyFont="1" applyFill="1" applyBorder="1" applyAlignment="1" applyProtection="1">
      <alignment vertical="center"/>
    </xf>
    <xf numFmtId="0" fontId="10" fillId="2" borderId="49" xfId="0" applyFont="1" applyFill="1" applyBorder="1" applyAlignment="1" applyProtection="1">
      <alignment vertical="center"/>
    </xf>
    <xf numFmtId="0" fontId="10" fillId="2" borderId="2" xfId="0" applyFont="1" applyFill="1" applyBorder="1" applyAlignment="1" applyProtection="1">
      <alignment vertical="center"/>
    </xf>
    <xf numFmtId="0" fontId="0" fillId="2" borderId="0" xfId="0" applyFill="1" applyProtection="1"/>
    <xf numFmtId="0" fontId="0" fillId="3" borderId="5" xfId="0" applyFill="1" applyBorder="1" applyAlignment="1" applyProtection="1">
      <alignment vertical="center"/>
    </xf>
    <xf numFmtId="0" fontId="6" fillId="2" borderId="0" xfId="0" applyFont="1" applyFill="1" applyProtection="1"/>
    <xf numFmtId="0" fontId="6" fillId="2" borderId="0" xfId="0" applyFont="1" applyFill="1" applyAlignment="1" applyProtection="1">
      <alignment wrapText="1"/>
    </xf>
    <xf numFmtId="0" fontId="6" fillId="2" borderId="0" xfId="0" applyFont="1" applyFill="1" applyAlignment="1" applyProtection="1">
      <alignment horizontal="left" wrapText="1"/>
    </xf>
    <xf numFmtId="168" fontId="6" fillId="2" borderId="0" xfId="1" applyNumberFormat="1" applyFont="1" applyFill="1" applyBorder="1" applyAlignment="1" applyProtection="1">
      <alignment horizontal="left"/>
    </xf>
    <xf numFmtId="0" fontId="10" fillId="2" borderId="0" xfId="0" applyFont="1" applyFill="1" applyProtection="1"/>
    <xf numFmtId="0" fontId="0" fillId="2" borderId="0" xfId="0" applyFill="1" applyAlignment="1" applyProtection="1">
      <alignment vertical="center"/>
    </xf>
    <xf numFmtId="0" fontId="5" fillId="2" borderId="0" xfId="0" applyFont="1" applyFill="1" applyProtection="1"/>
    <xf numFmtId="0" fontId="0" fillId="2" borderId="0" xfId="0" applyFill="1" applyAlignment="1" applyProtection="1"/>
    <xf numFmtId="0" fontId="18" fillId="2" borderId="0" xfId="0" applyFont="1" applyFill="1" applyProtection="1"/>
    <xf numFmtId="164" fontId="22" fillId="2" borderId="0" xfId="2" applyFont="1" applyFill="1" applyProtection="1"/>
    <xf numFmtId="9" fontId="0" fillId="2" borderId="0" xfId="0" applyNumberFormat="1" applyFill="1" applyProtection="1"/>
    <xf numFmtId="0" fontId="7" fillId="2" borderId="0" xfId="0" applyFont="1" applyFill="1" applyProtection="1"/>
    <xf numFmtId="0" fontId="7" fillId="2" borderId="0" xfId="0" applyFont="1" applyFill="1" applyAlignment="1" applyProtection="1">
      <alignment horizontal="center"/>
    </xf>
    <xf numFmtId="0" fontId="10" fillId="2" borderId="0" xfId="0" applyFont="1" applyFill="1" applyAlignment="1" applyProtection="1">
      <alignment horizontal="left" vertical="center"/>
    </xf>
    <xf numFmtId="0" fontId="0" fillId="2" borderId="0" xfId="0" applyFill="1" applyAlignment="1" applyProtection="1">
      <alignment horizontal="left" vertical="center"/>
    </xf>
    <xf numFmtId="0" fontId="10" fillId="2" borderId="0" xfId="0" applyFont="1" applyFill="1" applyAlignment="1" applyProtection="1">
      <alignment horizontal="left"/>
    </xf>
    <xf numFmtId="0" fontId="10" fillId="2" borderId="0" xfId="0" applyFont="1" applyFill="1" applyAlignment="1" applyProtection="1">
      <alignment horizontal="center"/>
    </xf>
    <xf numFmtId="0" fontId="0" fillId="2" borderId="0" xfId="0" applyFill="1" applyAlignment="1" applyProtection="1">
      <alignment horizontal="left"/>
    </xf>
    <xf numFmtId="0" fontId="5" fillId="2" borderId="0" xfId="0" applyFont="1" applyFill="1" applyAlignment="1" applyProtection="1">
      <alignment horizontal="center"/>
    </xf>
    <xf numFmtId="0" fontId="10" fillId="5" borderId="13" xfId="0" applyFont="1" applyFill="1" applyBorder="1" applyAlignment="1" applyProtection="1">
      <alignment horizontal="center" vertical="center"/>
    </xf>
    <xf numFmtId="0" fontId="5" fillId="9" borderId="13" xfId="0"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7" fillId="2" borderId="0" xfId="0" applyFont="1" applyFill="1" applyAlignment="1" applyProtection="1">
      <alignment vertical="center"/>
    </xf>
    <xf numFmtId="0" fontId="26" fillId="4" borderId="52" xfId="0" applyFont="1" applyFill="1" applyBorder="1" applyAlignment="1" applyProtection="1">
      <alignment horizontal="center" vertical="center" wrapText="1"/>
    </xf>
    <xf numFmtId="168" fontId="10" fillId="5" borderId="27" xfId="1" applyNumberFormat="1" applyFont="1" applyFill="1" applyBorder="1" applyAlignment="1" applyProtection="1">
      <alignment horizontal="left" vertical="top" wrapText="1" indent="1"/>
    </xf>
    <xf numFmtId="0" fontId="7" fillId="2" borderId="15" xfId="0" applyFont="1" applyFill="1" applyBorder="1" applyAlignment="1" applyProtection="1">
      <alignment horizontal="left" vertical="top" wrapText="1" indent="1"/>
    </xf>
    <xf numFmtId="168" fontId="10" fillId="7" borderId="27" xfId="1" applyNumberFormat="1" applyFont="1" applyFill="1" applyBorder="1" applyAlignment="1" applyProtection="1">
      <alignment horizontal="left" vertical="top" wrapText="1" indent="1"/>
    </xf>
    <xf numFmtId="168" fontId="28" fillId="8" borderId="27" xfId="1" applyNumberFormat="1" applyFont="1" applyFill="1" applyBorder="1" applyAlignment="1" applyProtection="1">
      <alignment horizontal="left" vertical="top" wrapText="1" indent="1"/>
    </xf>
    <xf numFmtId="168" fontId="10" fillId="6" borderId="27" xfId="1" applyNumberFormat="1" applyFont="1" applyFill="1" applyBorder="1" applyAlignment="1" applyProtection="1">
      <alignment horizontal="left" vertical="top" wrapText="1" indent="1"/>
    </xf>
    <xf numFmtId="168" fontId="10" fillId="6" borderId="60" xfId="1" applyNumberFormat="1" applyFont="1" applyFill="1" applyBorder="1" applyAlignment="1" applyProtection="1">
      <alignment horizontal="left" vertical="top" wrapText="1" indent="1"/>
    </xf>
    <xf numFmtId="0" fontId="7" fillId="2" borderId="19" xfId="0" applyFont="1" applyFill="1" applyBorder="1" applyAlignment="1" applyProtection="1">
      <alignment horizontal="left" vertical="top" wrapText="1" indent="1"/>
    </xf>
    <xf numFmtId="0" fontId="7" fillId="10" borderId="56" xfId="0" applyFont="1" applyFill="1" applyBorder="1" applyAlignment="1" applyProtection="1"/>
    <xf numFmtId="0" fontId="7" fillId="10" borderId="57" xfId="0" applyFont="1" applyFill="1" applyBorder="1" applyAlignment="1" applyProtection="1"/>
    <xf numFmtId="164" fontId="0" fillId="2" borderId="0" xfId="2" applyFont="1" applyFill="1" applyProtection="1"/>
    <xf numFmtId="0" fontId="2" fillId="5" borderId="29" xfId="0" applyFont="1" applyFill="1" applyBorder="1" applyAlignment="1" applyProtection="1">
      <alignment horizontal="center" vertical="center" wrapText="1"/>
    </xf>
    <xf numFmtId="0" fontId="10" fillId="9" borderId="52" xfId="0" applyFont="1" applyFill="1" applyBorder="1" applyAlignment="1" applyProtection="1">
      <alignment horizontal="center" vertical="center"/>
      <protection locked="0"/>
    </xf>
    <xf numFmtId="0" fontId="7" fillId="9" borderId="27" xfId="0" applyFont="1" applyFill="1" applyBorder="1" applyProtection="1">
      <protection locked="0"/>
    </xf>
    <xf numFmtId="0" fontId="7" fillId="9" borderId="28" xfId="0" applyFont="1" applyFill="1" applyBorder="1" applyAlignment="1" applyProtection="1">
      <alignment horizontal="center"/>
      <protection locked="0"/>
    </xf>
    <xf numFmtId="164" fontId="7" fillId="9" borderId="53" xfId="2" applyFont="1" applyFill="1" applyBorder="1" applyAlignment="1" applyProtection="1">
      <alignment horizontal="center"/>
      <protection locked="0"/>
    </xf>
    <xf numFmtId="0" fontId="0" fillId="9" borderId="39" xfId="0" applyFill="1" applyBorder="1" applyProtection="1">
      <protection locked="0"/>
    </xf>
    <xf numFmtId="0" fontId="7" fillId="9" borderId="14" xfId="0" applyFont="1" applyFill="1" applyBorder="1" applyProtection="1">
      <protection locked="0"/>
    </xf>
    <xf numFmtId="0" fontId="7" fillId="9" borderId="11" xfId="0" applyFont="1" applyFill="1" applyBorder="1" applyAlignment="1" applyProtection="1">
      <alignment horizontal="center"/>
      <protection locked="0"/>
    </xf>
    <xf numFmtId="164" fontId="7" fillId="9" borderId="54" xfId="2" applyFont="1" applyFill="1" applyBorder="1" applyAlignment="1" applyProtection="1">
      <alignment horizontal="center"/>
      <protection locked="0"/>
    </xf>
    <xf numFmtId="0" fontId="0" fillId="9" borderId="15" xfId="0" applyFill="1" applyBorder="1" applyProtection="1">
      <protection locked="0"/>
    </xf>
    <xf numFmtId="0" fontId="7" fillId="9" borderId="18" xfId="0" applyFont="1" applyFill="1" applyBorder="1" applyProtection="1">
      <protection locked="0"/>
    </xf>
    <xf numFmtId="0" fontId="7" fillId="9" borderId="29" xfId="0" applyFont="1" applyFill="1" applyBorder="1" applyAlignment="1" applyProtection="1">
      <alignment horizontal="center"/>
      <protection locked="0"/>
    </xf>
    <xf numFmtId="164" fontId="7" fillId="9" borderId="55" xfId="2" applyFont="1" applyFill="1" applyBorder="1" applyAlignment="1" applyProtection="1">
      <alignment horizontal="center"/>
      <protection locked="0"/>
    </xf>
    <xf numFmtId="0" fontId="0" fillId="9" borderId="19" xfId="0" applyFill="1" applyBorder="1" applyProtection="1">
      <protection locked="0"/>
    </xf>
    <xf numFmtId="0" fontId="0" fillId="6" borderId="11" xfId="0" applyFill="1" applyBorder="1" applyAlignment="1" applyProtection="1">
      <alignment horizontal="center"/>
    </xf>
    <xf numFmtId="0" fontId="7" fillId="10" borderId="59" xfId="0" applyFont="1" applyFill="1" applyBorder="1" applyAlignment="1" applyProtection="1"/>
    <xf numFmtId="0" fontId="5" fillId="6" borderId="33" xfId="0" applyFont="1" applyFill="1" applyBorder="1" applyAlignment="1" applyProtection="1">
      <alignment horizontal="center" vertical="center" wrapText="1"/>
    </xf>
    <xf numFmtId="164" fontId="5" fillId="6" borderId="34" xfId="2" applyFont="1" applyFill="1" applyBorder="1" applyAlignment="1" applyProtection="1">
      <alignment horizontal="center" vertical="center" wrapText="1"/>
    </xf>
    <xf numFmtId="0" fontId="5" fillId="5" borderId="33" xfId="0" applyFont="1" applyFill="1" applyBorder="1" applyAlignment="1" applyProtection="1">
      <alignment horizontal="center" vertical="center" wrapText="1"/>
    </xf>
    <xf numFmtId="0" fontId="5" fillId="11" borderId="33" xfId="0" applyFont="1" applyFill="1" applyBorder="1" applyAlignment="1" applyProtection="1">
      <alignment horizontal="center" vertical="center" wrapText="1"/>
    </xf>
    <xf numFmtId="0" fontId="7" fillId="2" borderId="78" xfId="0" applyFont="1" applyFill="1" applyBorder="1" applyAlignment="1" applyProtection="1"/>
    <xf numFmtId="0" fontId="7" fillId="2" borderId="0" xfId="0" applyFont="1" applyFill="1" applyBorder="1" applyAlignment="1" applyProtection="1"/>
    <xf numFmtId="0" fontId="0" fillId="6" borderId="35" xfId="0" applyFill="1" applyBorder="1" applyAlignment="1" applyProtection="1">
      <alignment horizontal="center"/>
    </xf>
    <xf numFmtId="164" fontId="22" fillId="6" borderId="10" xfId="2" applyFont="1" applyFill="1" applyBorder="1" applyAlignment="1" applyProtection="1">
      <alignment horizontal="center"/>
    </xf>
    <xf numFmtId="164" fontId="22" fillId="6" borderId="15" xfId="2" applyFont="1" applyFill="1" applyBorder="1" applyAlignment="1" applyProtection="1">
      <alignment horizontal="center"/>
    </xf>
    <xf numFmtId="164" fontId="5" fillId="5" borderId="34" xfId="2" applyFont="1" applyFill="1" applyBorder="1" applyAlignment="1" applyProtection="1">
      <alignment horizontal="center" vertical="center" wrapText="1"/>
    </xf>
    <xf numFmtId="164" fontId="5" fillId="11" borderId="34" xfId="2" applyFont="1" applyFill="1" applyBorder="1" applyAlignment="1" applyProtection="1">
      <alignment horizontal="center" vertical="center" wrapText="1"/>
    </xf>
    <xf numFmtId="9" fontId="6" fillId="6" borderId="13" xfId="4" applyFont="1" applyFill="1" applyBorder="1" applyAlignment="1" applyProtection="1">
      <alignment horizontal="center"/>
    </xf>
    <xf numFmtId="0" fontId="2" fillId="5" borderId="4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xf numFmtId="0" fontId="7" fillId="2" borderId="8" xfId="0" applyNumberFormat="1" applyFont="1" applyFill="1" applyBorder="1" applyAlignment="1" applyProtection="1">
      <alignment horizontal="left" vertical="center"/>
      <protection locked="0"/>
    </xf>
    <xf numFmtId="0" fontId="0" fillId="2" borderId="0" xfId="0" applyFill="1" applyAlignment="1">
      <alignment vertical="center"/>
    </xf>
    <xf numFmtId="0" fontId="13" fillId="12" borderId="13" xfId="0" applyFont="1" applyFill="1" applyBorder="1" applyAlignment="1" applyProtection="1">
      <alignment horizontal="left" vertical="center"/>
      <protection locked="0"/>
    </xf>
    <xf numFmtId="0" fontId="13" fillId="12" borderId="14" xfId="0" applyFont="1" applyFill="1" applyBorder="1" applyAlignment="1" applyProtection="1">
      <alignment horizontal="left" vertical="center"/>
      <protection locked="0"/>
    </xf>
    <xf numFmtId="0" fontId="13" fillId="12" borderId="22" xfId="0" applyFont="1" applyFill="1" applyBorder="1" applyAlignment="1" applyProtection="1">
      <alignment horizontal="left" vertical="center" wrapText="1"/>
      <protection locked="0"/>
    </xf>
    <xf numFmtId="0" fontId="13" fillId="12" borderId="13" xfId="0" applyFont="1" applyFill="1" applyBorder="1" applyAlignment="1" applyProtection="1">
      <alignment horizontal="left" vertical="center" wrapText="1"/>
      <protection locked="0"/>
    </xf>
    <xf numFmtId="0" fontId="13" fillId="12" borderId="25" xfId="0" applyFont="1" applyFill="1" applyBorder="1" applyAlignment="1" applyProtection="1">
      <alignment horizontal="center" vertical="center" wrapText="1"/>
      <protection locked="0"/>
    </xf>
    <xf numFmtId="0" fontId="13" fillId="12" borderId="15" xfId="0" applyFont="1" applyFill="1" applyBorder="1" applyAlignment="1" applyProtection="1">
      <alignment horizontal="center" vertical="center"/>
      <protection locked="0"/>
    </xf>
    <xf numFmtId="0" fontId="13" fillId="12" borderId="16" xfId="0"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left" vertical="center"/>
      <protection locked="0"/>
    </xf>
    <xf numFmtId="0" fontId="13" fillId="12" borderId="17" xfId="0" applyFont="1" applyFill="1" applyBorder="1" applyAlignment="1" applyProtection="1">
      <alignment horizontal="left" vertical="center"/>
      <protection locked="0"/>
    </xf>
    <xf numFmtId="0" fontId="13" fillId="12" borderId="18" xfId="0" applyFont="1" applyFill="1" applyBorder="1" applyAlignment="1" applyProtection="1">
      <alignment horizontal="left" vertical="center"/>
      <protection locked="0"/>
    </xf>
    <xf numFmtId="0" fontId="13" fillId="12" borderId="23" xfId="0" applyFont="1" applyFill="1" applyBorder="1" applyAlignment="1" applyProtection="1">
      <alignment horizontal="left" vertical="center" wrapText="1"/>
      <protection locked="0"/>
    </xf>
    <xf numFmtId="0" fontId="13" fillId="12" borderId="17" xfId="0" applyFont="1" applyFill="1" applyBorder="1" applyAlignment="1" applyProtection="1">
      <alignment horizontal="left" vertical="center" wrapText="1"/>
      <protection locked="0"/>
    </xf>
    <xf numFmtId="0" fontId="13" fillId="12" borderId="26" xfId="0" applyFont="1" applyFill="1" applyBorder="1" applyAlignment="1" applyProtection="1">
      <alignment horizontal="center" vertical="center" wrapText="1"/>
      <protection locked="0"/>
    </xf>
    <xf numFmtId="0" fontId="13" fillId="12" borderId="19" xfId="0" applyFont="1" applyFill="1" applyBorder="1" applyAlignment="1" applyProtection="1">
      <alignment horizontal="center" vertical="center"/>
      <protection locked="0"/>
    </xf>
    <xf numFmtId="0" fontId="13" fillId="12" borderId="20" xfId="0" applyFont="1" applyFill="1" applyBorder="1" applyAlignment="1" applyProtection="1">
      <alignment horizontal="center" vertical="center"/>
      <protection locked="0"/>
    </xf>
    <xf numFmtId="0" fontId="13" fillId="2" borderId="7" xfId="0" applyNumberFormat="1" applyFont="1" applyFill="1" applyBorder="1" applyAlignment="1" applyProtection="1">
      <alignment horizontal="left" vertical="center"/>
      <protection locked="0"/>
    </xf>
    <xf numFmtId="0" fontId="0" fillId="2" borderId="0" xfId="0" applyFill="1" applyAlignment="1">
      <alignment horizontal="center" wrapText="1"/>
    </xf>
    <xf numFmtId="0" fontId="13" fillId="9" borderId="8" xfId="0" applyFont="1" applyFill="1" applyBorder="1" applyAlignment="1" applyProtection="1">
      <alignment horizontal="left" vertical="center"/>
      <protection locked="0"/>
    </xf>
    <xf numFmtId="0" fontId="13" fillId="9" borderId="9" xfId="0" applyFont="1" applyFill="1" applyBorder="1" applyAlignment="1" applyProtection="1">
      <alignment horizontal="left" vertical="center"/>
      <protection locked="0"/>
    </xf>
    <xf numFmtId="0" fontId="13" fillId="9" borderId="21" xfId="0" applyFont="1" applyFill="1" applyBorder="1" applyAlignment="1" applyProtection="1">
      <alignment horizontal="left" vertical="center" wrapText="1"/>
      <protection locked="0"/>
    </xf>
    <xf numFmtId="0" fontId="13" fillId="9" borderId="24" xfId="0" applyFont="1" applyFill="1" applyBorder="1" applyAlignment="1" applyProtection="1">
      <alignment horizontal="center" vertical="center" wrapText="1"/>
      <protection locked="0"/>
    </xf>
    <xf numFmtId="0" fontId="13" fillId="9" borderId="10"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13" fillId="12" borderId="77"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center" vertical="center" wrapText="1"/>
    </xf>
    <xf numFmtId="168" fontId="5" fillId="2" borderId="58" xfId="1" applyNumberFormat="1" applyFont="1" applyFill="1" applyBorder="1" applyAlignment="1" applyProtection="1">
      <alignment horizontal="center" vertical="center"/>
    </xf>
    <xf numFmtId="0" fontId="5" fillId="2" borderId="58" xfId="0" applyFont="1" applyFill="1" applyBorder="1" applyAlignment="1" applyProtection="1">
      <alignment horizontal="center" vertical="center" wrapText="1"/>
    </xf>
    <xf numFmtId="168" fontId="10" fillId="2" borderId="0" xfId="1" applyNumberFormat="1" applyFont="1" applyFill="1" applyBorder="1" applyAlignment="1" applyProtection="1">
      <alignment horizontal="center"/>
    </xf>
    <xf numFmtId="0" fontId="10" fillId="2" borderId="0" xfId="0" applyFont="1" applyFill="1" applyBorder="1" applyAlignment="1" applyProtection="1">
      <alignment horizontal="center" wrapText="1"/>
    </xf>
    <xf numFmtId="167" fontId="10" fillId="2" borderId="10" xfId="0" applyNumberFormat="1" applyFont="1" applyFill="1" applyBorder="1" applyAlignment="1" applyProtection="1">
      <alignment horizontal="center" vertical="center"/>
    </xf>
    <xf numFmtId="167" fontId="10" fillId="2" borderId="19" xfId="0" applyNumberFormat="1" applyFont="1" applyFill="1" applyBorder="1" applyAlignment="1" applyProtection="1">
      <alignment horizontal="center" vertical="center"/>
    </xf>
    <xf numFmtId="167" fontId="5" fillId="2" borderId="58" xfId="0" applyNumberFormat="1" applyFont="1" applyFill="1" applyBorder="1" applyAlignment="1" applyProtection="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2" borderId="15" xfId="0" applyFont="1" applyFill="1" applyBorder="1" applyAlignment="1" applyProtection="1">
      <alignment horizontal="center" wrapText="1"/>
    </xf>
    <xf numFmtId="0" fontId="10" fillId="2" borderId="19" xfId="0" applyFont="1" applyFill="1" applyBorder="1" applyAlignment="1" applyProtection="1">
      <alignment horizontal="center" wrapText="1"/>
    </xf>
    <xf numFmtId="0" fontId="5" fillId="5" borderId="14" xfId="0" applyFont="1" applyFill="1" applyBorder="1" applyAlignment="1">
      <alignment horizontal="center" vertical="center" wrapText="1"/>
    </xf>
    <xf numFmtId="0" fontId="5" fillId="5" borderId="18" xfId="0" applyFont="1" applyFill="1" applyBorder="1" applyAlignment="1">
      <alignment horizontal="center" vertical="center" wrapText="1"/>
    </xf>
    <xf numFmtId="9" fontId="0" fillId="9" borderId="28" xfId="0" applyNumberFormat="1" applyFill="1" applyBorder="1" applyAlignment="1" applyProtection="1">
      <alignment horizontal="center"/>
      <protection locked="0"/>
    </xf>
    <xf numFmtId="0" fontId="1" fillId="9" borderId="11" xfId="0" applyFont="1" applyFill="1" applyBorder="1" applyAlignment="1" applyProtection="1">
      <alignment horizontal="center"/>
      <protection locked="0"/>
    </xf>
    <xf numFmtId="9" fontId="1" fillId="9" borderId="11" xfId="0" applyNumberFormat="1" applyFont="1" applyFill="1" applyBorder="1" applyAlignment="1" applyProtection="1">
      <alignment horizontal="center"/>
      <protection locked="0"/>
    </xf>
    <xf numFmtId="0" fontId="0" fillId="9" borderId="11" xfId="0" applyFont="1" applyFill="1" applyBorder="1" applyAlignment="1" applyProtection="1">
      <alignment horizontal="center"/>
      <protection locked="0"/>
    </xf>
    <xf numFmtId="0" fontId="7" fillId="9" borderId="30" xfId="0" applyFont="1" applyFill="1" applyBorder="1" applyProtection="1">
      <protection locked="0"/>
    </xf>
    <xf numFmtId="0" fontId="7" fillId="9" borderId="31" xfId="0" applyFont="1" applyFill="1" applyBorder="1" applyAlignment="1" applyProtection="1">
      <alignment horizontal="center"/>
      <protection locked="0"/>
    </xf>
    <xf numFmtId="0" fontId="1" fillId="9" borderId="31" xfId="0" applyFont="1" applyFill="1" applyBorder="1" applyAlignment="1" applyProtection="1">
      <alignment horizontal="center"/>
      <protection locked="0"/>
    </xf>
    <xf numFmtId="0" fontId="0" fillId="9" borderId="51" xfId="0" applyFill="1" applyBorder="1" applyProtection="1">
      <protection locked="0"/>
    </xf>
    <xf numFmtId="0" fontId="6" fillId="9" borderId="28" xfId="0" applyFont="1" applyFill="1" applyBorder="1" applyAlignment="1" applyProtection="1">
      <alignment horizontal="center"/>
      <protection locked="0"/>
    </xf>
    <xf numFmtId="0" fontId="7" fillId="2" borderId="11" xfId="0" applyFont="1" applyFill="1" applyBorder="1" applyAlignment="1" applyProtection="1">
      <alignment horizontal="center" vertical="center"/>
    </xf>
    <xf numFmtId="0" fontId="0" fillId="2" borderId="11" xfId="0" applyFill="1" applyBorder="1" applyAlignment="1" applyProtection="1">
      <alignment vertical="center"/>
    </xf>
    <xf numFmtId="0" fontId="7" fillId="2" borderId="11"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168" fontId="7" fillId="6" borderId="28" xfId="1" applyNumberFormat="1" applyFont="1" applyFill="1" applyBorder="1" applyAlignment="1" applyProtection="1">
      <alignment horizontal="center"/>
      <protection locked="0"/>
    </xf>
    <xf numFmtId="0" fontId="23" fillId="2" borderId="65" xfId="0" applyFont="1" applyFill="1" applyBorder="1" applyAlignment="1" applyProtection="1">
      <alignment horizontal="center" vertical="center" wrapText="1"/>
    </xf>
    <xf numFmtId="0" fontId="0" fillId="2" borderId="0" xfId="0" applyFill="1" applyAlignment="1" applyProtection="1">
      <alignment horizontal="center" vertical="center"/>
    </xf>
    <xf numFmtId="2" fontId="0" fillId="2" borderId="0" xfId="0" applyNumberFormat="1" applyFill="1" applyAlignment="1" applyProtection="1">
      <alignment horizontal="center" vertical="center"/>
    </xf>
    <xf numFmtId="0" fontId="9" fillId="2" borderId="0" xfId="0" applyFont="1" applyFill="1" applyAlignment="1" applyProtection="1">
      <alignment horizontal="center" vertical="center"/>
    </xf>
    <xf numFmtId="0" fontId="11" fillId="2" borderId="0" xfId="3" applyFill="1" applyAlignment="1" applyProtection="1">
      <alignment horizontal="center" vertical="center"/>
    </xf>
    <xf numFmtId="166" fontId="0" fillId="3" borderId="3" xfId="0" applyNumberForma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0" fillId="3" borderId="4" xfId="0" applyFill="1" applyBorder="1" applyAlignment="1" applyProtection="1">
      <alignment horizontal="left" vertical="center"/>
    </xf>
    <xf numFmtId="0" fontId="32" fillId="2" borderId="0" xfId="3" applyFont="1" applyFill="1" applyBorder="1" applyAlignment="1" applyProtection="1">
      <alignment horizontal="left" vertical="center"/>
    </xf>
    <xf numFmtId="0" fontId="3" fillId="2" borderId="0" xfId="0" applyFont="1" applyFill="1" applyAlignment="1" applyProtection="1">
      <alignment horizontal="left" vertical="center"/>
    </xf>
    <xf numFmtId="2" fontId="5" fillId="6" borderId="47" xfId="0" applyNumberFormat="1" applyFont="1" applyFill="1" applyBorder="1" applyAlignment="1" applyProtection="1">
      <alignment horizontal="center" vertical="center"/>
    </xf>
    <xf numFmtId="2" fontId="5" fillId="6" borderId="48" xfId="0" applyNumberFormat="1" applyFont="1" applyFill="1" applyBorder="1" applyAlignment="1" applyProtection="1">
      <alignment horizontal="center" vertical="center"/>
    </xf>
    <xf numFmtId="2" fontId="5" fillId="6" borderId="1" xfId="0" applyNumberFormat="1" applyFont="1" applyFill="1" applyBorder="1" applyAlignment="1" applyProtection="1">
      <alignment horizontal="center" vertical="center"/>
    </xf>
    <xf numFmtId="0" fontId="0" fillId="2" borderId="0" xfId="0" applyFill="1" applyBorder="1" applyAlignment="1">
      <alignment horizontal="center"/>
    </xf>
    <xf numFmtId="0" fontId="0" fillId="2" borderId="0" xfId="0" applyFill="1" applyBorder="1"/>
    <xf numFmtId="0" fontId="2" fillId="2" borderId="0" xfId="0" applyFont="1" applyFill="1" applyBorder="1" applyAlignment="1"/>
    <xf numFmtId="0" fontId="3" fillId="2" borderId="11" xfId="0" applyFont="1" applyFill="1" applyBorder="1" applyAlignment="1">
      <alignment horizontal="center" vertical="top" wrapText="1"/>
    </xf>
    <xf numFmtId="0" fontId="6" fillId="2" borderId="11" xfId="0" applyFont="1" applyFill="1" applyBorder="1" applyAlignment="1">
      <alignment vertical="top" wrapText="1"/>
    </xf>
    <xf numFmtId="0" fontId="0" fillId="2" borderId="0" xfId="0" applyFill="1" applyBorder="1" applyAlignment="1"/>
    <xf numFmtId="0" fontId="3" fillId="2" borderId="11" xfId="0" applyFont="1" applyFill="1" applyBorder="1" applyAlignment="1">
      <alignment horizontal="center" vertical="top"/>
    </xf>
    <xf numFmtId="0" fontId="3" fillId="2" borderId="11"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0" fillId="2" borderId="0" xfId="0" applyFill="1" applyBorder="1" applyAlignment="1">
      <alignment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2" fillId="5" borderId="11" xfId="0" applyFont="1" applyFill="1" applyBorder="1" applyAlignment="1">
      <alignment horizontal="center"/>
    </xf>
    <xf numFmtId="0" fontId="2" fillId="5" borderId="11" xfId="0" applyFont="1" applyFill="1" applyBorder="1" applyAlignment="1"/>
    <xf numFmtId="168" fontId="2" fillId="6" borderId="57" xfId="0" applyNumberFormat="1"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7" fillId="2" borderId="39" xfId="0" applyFont="1" applyFill="1" applyBorder="1" applyAlignment="1" applyProtection="1">
      <alignment horizontal="left" vertical="top" wrapText="1" indent="1"/>
    </xf>
    <xf numFmtId="0" fontId="5" fillId="2" borderId="0" xfId="0" applyFont="1" applyFill="1" applyAlignment="1" applyProtection="1">
      <alignment horizontal="right"/>
    </xf>
    <xf numFmtId="0" fontId="5" fillId="2" borderId="0" xfId="0" applyFont="1" applyFill="1" applyBorder="1" applyAlignment="1">
      <alignment horizontal="right" vertical="center" wrapText="1"/>
    </xf>
    <xf numFmtId="0" fontId="7" fillId="9" borderId="8" xfId="0" applyFont="1" applyFill="1" applyBorder="1" applyAlignment="1" applyProtection="1">
      <alignment horizontal="left" vertical="center"/>
      <protection locked="0"/>
    </xf>
    <xf numFmtId="0" fontId="7" fillId="9" borderId="9" xfId="0" applyFont="1" applyFill="1" applyBorder="1" applyAlignment="1" applyProtection="1">
      <alignment horizontal="left" vertical="center"/>
      <protection locked="0"/>
    </xf>
    <xf numFmtId="0" fontId="7" fillId="9" borderId="21" xfId="0" applyFont="1" applyFill="1" applyBorder="1" applyAlignment="1" applyProtection="1">
      <alignment horizontal="left" vertical="center" wrapText="1"/>
      <protection locked="0"/>
    </xf>
    <xf numFmtId="0" fontId="7" fillId="9" borderId="24"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protection locked="0"/>
    </xf>
    <xf numFmtId="9" fontId="13" fillId="9" borderId="12" xfId="0" applyNumberFormat="1" applyFont="1" applyFill="1" applyBorder="1" applyAlignment="1" applyProtection="1">
      <alignment horizontal="center" vertical="center"/>
      <protection locked="0"/>
    </xf>
    <xf numFmtId="3" fontId="13" fillId="9" borderId="9" xfId="0" applyNumberFormat="1" applyFont="1" applyFill="1" applyBorder="1" applyAlignment="1" applyProtection="1">
      <alignment horizontal="center" vertical="center"/>
      <protection locked="0"/>
    </xf>
    <xf numFmtId="3" fontId="13" fillId="9" borderId="35" xfId="0" applyNumberFormat="1" applyFont="1" applyFill="1" applyBorder="1" applyAlignment="1" applyProtection="1">
      <alignment horizontal="center" vertical="center"/>
      <protection locked="0"/>
    </xf>
    <xf numFmtId="3" fontId="13" fillId="9" borderId="36" xfId="0" applyNumberFormat="1" applyFont="1" applyFill="1" applyBorder="1" applyAlignment="1" applyProtection="1">
      <alignment horizontal="center" vertical="center"/>
      <protection locked="0"/>
    </xf>
    <xf numFmtId="3" fontId="13" fillId="9" borderId="24" xfId="0" applyNumberFormat="1" applyFont="1" applyFill="1" applyBorder="1" applyAlignment="1" applyProtection="1">
      <alignment horizontal="center" vertical="center"/>
      <protection locked="0"/>
    </xf>
    <xf numFmtId="3" fontId="13" fillId="9" borderId="10" xfId="0" applyNumberFormat="1" applyFont="1" applyFill="1" applyBorder="1" applyAlignment="1" applyProtection="1">
      <alignment horizontal="center" vertical="center"/>
      <protection locked="0"/>
    </xf>
    <xf numFmtId="4" fontId="13" fillId="9" borderId="14" xfId="0" applyNumberFormat="1" applyFont="1" applyFill="1" applyBorder="1" applyAlignment="1" applyProtection="1">
      <alignment horizontal="center" vertical="center"/>
      <protection locked="0"/>
    </xf>
    <xf numFmtId="4" fontId="13" fillId="9" borderId="25" xfId="0" applyNumberFormat="1" applyFont="1" applyFill="1" applyBorder="1" applyAlignment="1" applyProtection="1">
      <alignment horizontal="center" vertical="center"/>
      <protection locked="0"/>
    </xf>
    <xf numFmtId="4" fontId="13" fillId="9" borderId="40" xfId="0" applyNumberFormat="1" applyFont="1" applyFill="1" applyBorder="1" applyAlignment="1" applyProtection="1">
      <alignment horizontal="center" vertical="center"/>
      <protection locked="0"/>
    </xf>
    <xf numFmtId="3" fontId="13" fillId="9" borderId="25" xfId="0" applyNumberFormat="1" applyFont="1" applyFill="1" applyBorder="1" applyAlignment="1" applyProtection="1">
      <alignment horizontal="center" vertical="center"/>
      <protection locked="0"/>
    </xf>
    <xf numFmtId="3" fontId="13" fillId="9" borderId="11" xfId="0" applyNumberFormat="1" applyFont="1" applyFill="1" applyBorder="1" applyAlignment="1" applyProtection="1">
      <alignment horizontal="center" vertical="center"/>
      <protection locked="0"/>
    </xf>
    <xf numFmtId="3" fontId="13" fillId="9" borderId="15" xfId="0" applyNumberFormat="1" applyFont="1" applyFill="1" applyBorder="1" applyAlignment="1" applyProtection="1">
      <alignment horizontal="center" vertical="center"/>
      <protection locked="0"/>
    </xf>
    <xf numFmtId="4" fontId="13" fillId="9" borderId="18" xfId="0" applyNumberFormat="1" applyFont="1" applyFill="1" applyBorder="1" applyAlignment="1" applyProtection="1">
      <alignment horizontal="center" vertical="center"/>
      <protection locked="0"/>
    </xf>
    <xf numFmtId="4" fontId="13" fillId="9" borderId="26" xfId="0" applyNumberFormat="1" applyFont="1" applyFill="1" applyBorder="1" applyAlignment="1" applyProtection="1">
      <alignment horizontal="center" vertical="center"/>
      <protection locked="0"/>
    </xf>
    <xf numFmtId="4" fontId="13" fillId="9" borderId="41" xfId="0" applyNumberFormat="1" applyFont="1" applyFill="1" applyBorder="1" applyAlignment="1" applyProtection="1">
      <alignment horizontal="center" vertical="center"/>
      <protection locked="0"/>
    </xf>
    <xf numFmtId="3" fontId="13" fillId="9" borderId="26" xfId="0" applyNumberFormat="1" applyFont="1" applyFill="1" applyBorder="1" applyAlignment="1" applyProtection="1">
      <alignment horizontal="center" vertical="center"/>
      <protection locked="0"/>
    </xf>
    <xf numFmtId="3" fontId="13" fillId="9" borderId="29" xfId="0" applyNumberFormat="1" applyFont="1" applyFill="1" applyBorder="1" applyAlignment="1" applyProtection="1">
      <alignment horizontal="center" vertical="center"/>
      <protection locked="0"/>
    </xf>
    <xf numFmtId="3" fontId="13" fillId="9" borderId="19" xfId="0" applyNumberFormat="1" applyFont="1" applyFill="1" applyBorder="1" applyAlignment="1" applyProtection="1">
      <alignment horizontal="center" vertical="center"/>
      <protection locked="0"/>
    </xf>
    <xf numFmtId="4" fontId="7" fillId="9" borderId="14" xfId="0" applyNumberFormat="1" applyFont="1" applyFill="1" applyBorder="1" applyAlignment="1" applyProtection="1">
      <alignment horizontal="center" vertical="center"/>
      <protection locked="0"/>
    </xf>
    <xf numFmtId="4" fontId="7" fillId="9" borderId="25" xfId="0" applyNumberFormat="1" applyFont="1" applyFill="1" applyBorder="1" applyAlignment="1" applyProtection="1">
      <alignment horizontal="center" vertical="center"/>
      <protection locked="0"/>
    </xf>
    <xf numFmtId="4" fontId="13" fillId="9" borderId="11" xfId="0" applyNumberFormat="1" applyFont="1" applyFill="1" applyBorder="1" applyAlignment="1" applyProtection="1">
      <alignment horizontal="center" vertical="center"/>
      <protection locked="0"/>
    </xf>
    <xf numFmtId="4" fontId="13" fillId="9" borderId="15" xfId="0" applyNumberFormat="1" applyFont="1" applyFill="1" applyBorder="1" applyAlignment="1" applyProtection="1">
      <alignment horizontal="center" vertical="center"/>
      <protection locked="0"/>
    </xf>
    <xf numFmtId="164" fontId="7" fillId="9" borderId="25" xfId="2" applyFont="1" applyFill="1" applyBorder="1" applyAlignment="1" applyProtection="1">
      <alignment horizontal="center" vertical="center"/>
      <protection locked="0"/>
    </xf>
    <xf numFmtId="2" fontId="13" fillId="9" borderId="14" xfId="0" applyNumberFormat="1" applyFont="1" applyFill="1" applyBorder="1" applyAlignment="1" applyProtection="1">
      <alignment horizontal="center" vertical="center"/>
      <protection locked="0"/>
    </xf>
    <xf numFmtId="2" fontId="13" fillId="9" borderId="25" xfId="0" applyNumberFormat="1" applyFont="1" applyFill="1" applyBorder="1" applyAlignment="1" applyProtection="1">
      <alignment horizontal="center" vertical="center"/>
      <protection locked="0"/>
    </xf>
    <xf numFmtId="2" fontId="13" fillId="9" borderId="40" xfId="0" applyNumberFormat="1" applyFont="1" applyFill="1" applyBorder="1" applyAlignment="1" applyProtection="1">
      <alignment horizontal="center" vertical="center"/>
      <protection locked="0"/>
    </xf>
    <xf numFmtId="2" fontId="13" fillId="9" borderId="11" xfId="0" applyNumberFormat="1" applyFont="1" applyFill="1" applyBorder="1" applyAlignment="1" applyProtection="1">
      <alignment horizontal="center" vertical="center"/>
      <protection locked="0"/>
    </xf>
    <xf numFmtId="2" fontId="13" fillId="9" borderId="15" xfId="0" applyNumberFormat="1" applyFont="1" applyFill="1" applyBorder="1" applyAlignment="1" applyProtection="1">
      <alignment horizontal="center" vertical="center"/>
      <protection locked="0"/>
    </xf>
    <xf numFmtId="4" fontId="13" fillId="9" borderId="27" xfId="0" applyNumberFormat="1" applyFont="1" applyFill="1" applyBorder="1" applyAlignment="1" applyProtection="1">
      <alignment horizontal="center" vertical="center"/>
      <protection locked="0"/>
    </xf>
    <xf numFmtId="4" fontId="13" fillId="9" borderId="37" xfId="0" applyNumberFormat="1" applyFont="1" applyFill="1" applyBorder="1" applyAlignment="1" applyProtection="1">
      <alignment horizontal="center" vertical="center"/>
      <protection locked="0"/>
    </xf>
    <xf numFmtId="4" fontId="13" fillId="9" borderId="38" xfId="0" applyNumberFormat="1" applyFont="1" applyFill="1" applyBorder="1" applyAlignment="1" applyProtection="1">
      <alignment horizontal="center" vertical="center"/>
      <protection locked="0"/>
    </xf>
    <xf numFmtId="4" fontId="13" fillId="9" borderId="28" xfId="0" applyNumberFormat="1" applyFont="1" applyFill="1" applyBorder="1" applyAlignment="1" applyProtection="1">
      <alignment horizontal="center" vertical="center"/>
      <protection locked="0"/>
    </xf>
    <xf numFmtId="4" fontId="13" fillId="9" borderId="39" xfId="0" applyNumberFormat="1" applyFont="1" applyFill="1" applyBorder="1" applyAlignment="1" applyProtection="1">
      <alignment horizontal="center" vertical="center"/>
      <protection locked="0"/>
    </xf>
    <xf numFmtId="4" fontId="7" fillId="9" borderId="28" xfId="0" applyNumberFormat="1" applyFont="1" applyFill="1" applyBorder="1" applyAlignment="1" applyProtection="1">
      <alignment horizontal="center"/>
      <protection locked="0"/>
    </xf>
    <xf numFmtId="2" fontId="7" fillId="9" borderId="11" xfId="0" applyNumberFormat="1" applyFont="1" applyFill="1" applyBorder="1" applyAlignment="1" applyProtection="1">
      <alignment horizontal="center"/>
      <protection locked="0"/>
    </xf>
    <xf numFmtId="4" fontId="7" fillId="9" borderId="11" xfId="0" applyNumberFormat="1" applyFont="1" applyFill="1" applyBorder="1" applyAlignment="1" applyProtection="1">
      <alignment horizontal="center"/>
      <protection locked="0"/>
    </xf>
    <xf numFmtId="9" fontId="7" fillId="6" borderId="49" xfId="4" applyFont="1" applyFill="1" applyBorder="1" applyAlignment="1" applyProtection="1">
      <alignment horizontal="center"/>
    </xf>
    <xf numFmtId="0" fontId="2" fillId="5" borderId="11" xfId="0" applyFont="1" applyFill="1" applyBorder="1" applyAlignment="1" applyProtection="1">
      <alignment horizontal="center" vertical="center" wrapText="1"/>
    </xf>
    <xf numFmtId="0" fontId="0" fillId="2" borderId="14" xfId="0" applyFill="1" applyBorder="1" applyAlignment="1">
      <alignment wrapText="1"/>
    </xf>
    <xf numFmtId="0" fontId="1" fillId="2" borderId="14" xfId="0" applyFont="1" applyFill="1" applyBorder="1" applyAlignment="1">
      <alignment wrapText="1"/>
    </xf>
    <xf numFmtId="0" fontId="3" fillId="5" borderId="14" xfId="0" applyFont="1" applyFill="1" applyBorder="1" applyAlignment="1">
      <alignment vertical="center" wrapText="1"/>
    </xf>
    <xf numFmtId="0" fontId="3" fillId="5" borderId="15" xfId="0" applyFont="1" applyFill="1" applyBorder="1" applyAlignment="1">
      <alignment horizontal="center" wrapText="1"/>
    </xf>
    <xf numFmtId="0" fontId="0" fillId="2" borderId="51" xfId="0" applyFill="1" applyBorder="1" applyAlignment="1">
      <alignment horizontal="center" wrapText="1"/>
    </xf>
    <xf numFmtId="0" fontId="1" fillId="2" borderId="30" xfId="0" applyFont="1" applyFill="1" applyBorder="1" applyAlignment="1">
      <alignment wrapText="1"/>
    </xf>
    <xf numFmtId="0" fontId="1" fillId="2" borderId="18" xfId="0" applyFont="1" applyFill="1" applyBorder="1" applyAlignment="1">
      <alignment wrapText="1"/>
    </xf>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8" xfId="0" applyFont="1" applyFill="1" applyBorder="1" applyAlignment="1">
      <alignment horizontal="center" vertical="center" wrapText="1"/>
    </xf>
    <xf numFmtId="168" fontId="28" fillId="15" borderId="14" xfId="1" applyNumberFormat="1" applyFont="1" applyFill="1" applyBorder="1" applyAlignment="1" applyProtection="1">
      <alignment horizontal="center"/>
    </xf>
    <xf numFmtId="168" fontId="28" fillId="15" borderId="18" xfId="1" applyNumberFormat="1" applyFont="1" applyFill="1" applyBorder="1" applyAlignment="1" applyProtection="1">
      <alignment horizontal="center"/>
    </xf>
    <xf numFmtId="0" fontId="26" fillId="15" borderId="21" xfId="0" applyFont="1" applyFill="1" applyBorder="1" applyAlignment="1" applyProtection="1">
      <alignment horizontal="center" vertical="center" wrapText="1"/>
    </xf>
    <xf numFmtId="0" fontId="26" fillId="15" borderId="10" xfId="0" applyFont="1" applyFill="1" applyBorder="1" applyAlignment="1" applyProtection="1">
      <alignment horizontal="center" vertical="center" wrapText="1"/>
    </xf>
    <xf numFmtId="0" fontId="26" fillId="15" borderId="8" xfId="0" applyFont="1" applyFill="1" applyBorder="1" applyAlignment="1" applyProtection="1">
      <alignment horizontal="center" vertical="center" wrapText="1"/>
    </xf>
    <xf numFmtId="0" fontId="12" fillId="15" borderId="0" xfId="0" applyFont="1" applyFill="1" applyAlignment="1" applyProtection="1">
      <alignment vertical="center"/>
    </xf>
    <xf numFmtId="0" fontId="23" fillId="15" borderId="32" xfId="0" applyFont="1" applyFill="1" applyBorder="1" applyAlignment="1" applyProtection="1">
      <alignment horizontal="center" vertical="center" wrapText="1"/>
    </xf>
    <xf numFmtId="0" fontId="23" fillId="15" borderId="33" xfId="0" applyFont="1" applyFill="1" applyBorder="1" applyAlignment="1" applyProtection="1">
      <alignment horizontal="center" vertical="center" wrapText="1"/>
    </xf>
    <xf numFmtId="0" fontId="28" fillId="3" borderId="0" xfId="0" applyFont="1" applyFill="1" applyAlignment="1" applyProtection="1">
      <alignment vertical="center" wrapText="1"/>
    </xf>
    <xf numFmtId="0" fontId="1" fillId="2" borderId="0" xfId="0" applyFont="1" applyFill="1" applyAlignment="1">
      <alignment wrapText="1"/>
    </xf>
    <xf numFmtId="0" fontId="3" fillId="2" borderId="0" xfId="0" applyFont="1" applyFill="1" applyAlignment="1">
      <alignment horizontal="center" vertical="center" wrapText="1"/>
    </xf>
    <xf numFmtId="0" fontId="11" fillId="2" borderId="0" xfId="3" applyFill="1" applyAlignment="1" applyProtection="1">
      <alignment horizontal="left" wrapText="1"/>
    </xf>
    <xf numFmtId="0" fontId="1" fillId="9" borderId="39" xfId="0" applyFont="1" applyFill="1" applyBorder="1" applyProtection="1">
      <protection locked="0"/>
    </xf>
    <xf numFmtId="0" fontId="1" fillId="2" borderId="15" xfId="0" applyFont="1" applyFill="1" applyBorder="1" applyAlignment="1">
      <alignment horizontal="center" wrapText="1"/>
    </xf>
    <xf numFmtId="0" fontId="1" fillId="2" borderId="19" xfId="0" applyFont="1" applyFill="1" applyBorder="1" applyAlignment="1">
      <alignment horizontal="center" wrapText="1"/>
    </xf>
    <xf numFmtId="0" fontId="7" fillId="2" borderId="0" xfId="0" applyFont="1" applyFill="1" applyAlignment="1" applyProtection="1">
      <alignment horizontal="left" vertical="center"/>
    </xf>
    <xf numFmtId="0" fontId="7" fillId="2" borderId="0" xfId="0" applyFont="1" applyFill="1" applyAlignment="1" applyProtection="1">
      <alignment horizontal="left" vertical="center" wrapText="1"/>
    </xf>
    <xf numFmtId="0" fontId="26" fillId="8" borderId="56" xfId="0" applyFont="1" applyFill="1" applyBorder="1" applyAlignment="1" applyProtection="1">
      <alignment horizontal="right" vertical="center" wrapText="1"/>
    </xf>
    <xf numFmtId="0" fontId="26" fillId="8" borderId="57" xfId="0" applyFont="1" applyFill="1" applyBorder="1" applyAlignment="1" applyProtection="1">
      <alignment horizontal="right" vertical="center" wrapText="1"/>
    </xf>
    <xf numFmtId="0" fontId="26" fillId="8" borderId="50" xfId="0" applyFont="1" applyFill="1" applyBorder="1" applyAlignment="1" applyProtection="1">
      <alignment horizontal="right" vertical="center" wrapText="1"/>
    </xf>
    <xf numFmtId="0" fontId="7" fillId="5" borderId="22" xfId="0" applyFont="1" applyFill="1" applyBorder="1" applyAlignment="1" applyProtection="1">
      <alignment horizontal="right"/>
    </xf>
    <xf numFmtId="0" fontId="0" fillId="5" borderId="48" xfId="0" applyFill="1" applyBorder="1" applyProtection="1"/>
    <xf numFmtId="0" fontId="0" fillId="5" borderId="25" xfId="0" applyFill="1" applyBorder="1" applyProtection="1"/>
    <xf numFmtId="0" fontId="7" fillId="5" borderId="23" xfId="0" applyFont="1" applyFill="1" applyBorder="1" applyAlignment="1" applyProtection="1">
      <alignment horizontal="right"/>
    </xf>
    <xf numFmtId="0" fontId="7" fillId="5" borderId="1" xfId="0" applyFont="1" applyFill="1" applyBorder="1" applyAlignment="1" applyProtection="1">
      <alignment horizontal="right"/>
    </xf>
    <xf numFmtId="0" fontId="7" fillId="5" borderId="26" xfId="0" applyFont="1" applyFill="1" applyBorder="1" applyAlignment="1" applyProtection="1">
      <alignment horizontal="right"/>
    </xf>
    <xf numFmtId="0" fontId="7" fillId="9" borderId="54" xfId="0" applyFont="1" applyFill="1" applyBorder="1" applyAlignment="1" applyProtection="1">
      <alignment horizontal="center"/>
      <protection locked="0"/>
    </xf>
    <xf numFmtId="0" fontId="7" fillId="9" borderId="25" xfId="0" applyFont="1" applyFill="1" applyBorder="1" applyAlignment="1" applyProtection="1">
      <alignment horizontal="center"/>
      <protection locked="0"/>
    </xf>
    <xf numFmtId="0" fontId="26" fillId="4" borderId="56" xfId="0" applyFont="1" applyFill="1" applyBorder="1" applyAlignment="1" applyProtection="1">
      <alignment horizontal="right" vertical="center" wrapText="1"/>
    </xf>
    <xf numFmtId="0" fontId="26" fillId="4" borderId="57" xfId="0" applyFont="1" applyFill="1" applyBorder="1" applyAlignment="1" applyProtection="1">
      <alignment horizontal="right" vertical="center" wrapText="1"/>
    </xf>
    <xf numFmtId="0" fontId="26" fillId="4" borderId="50" xfId="0" applyFont="1" applyFill="1" applyBorder="1" applyAlignment="1" applyProtection="1">
      <alignment horizontal="right" vertical="center" wrapText="1"/>
    </xf>
    <xf numFmtId="0" fontId="7" fillId="5" borderId="21" xfId="0" applyFont="1" applyFill="1" applyBorder="1" applyAlignment="1" applyProtection="1">
      <alignment horizontal="right"/>
    </xf>
    <xf numFmtId="0" fontId="0" fillId="5" borderId="47" xfId="0" applyFill="1" applyBorder="1" applyProtection="1"/>
    <xf numFmtId="0" fontId="0" fillId="5" borderId="24" xfId="0" applyFill="1" applyBorder="1" applyProtection="1"/>
    <xf numFmtId="0" fontId="5" fillId="5" borderId="56" xfId="0" applyFont="1" applyFill="1" applyBorder="1" applyAlignment="1" applyProtection="1">
      <alignment horizontal="right" vertical="center" wrapText="1"/>
    </xf>
    <xf numFmtId="0" fontId="5" fillId="5" borderId="57" xfId="0" applyFont="1" applyFill="1" applyBorder="1" applyAlignment="1" applyProtection="1">
      <alignment horizontal="right" vertical="center" wrapText="1"/>
    </xf>
    <xf numFmtId="0" fontId="5" fillId="5" borderId="50" xfId="0" applyFont="1" applyFill="1" applyBorder="1" applyAlignment="1" applyProtection="1">
      <alignment horizontal="right" vertical="center" wrapText="1"/>
    </xf>
    <xf numFmtId="0" fontId="7" fillId="5" borderId="61" xfId="0" applyFont="1" applyFill="1" applyBorder="1" applyAlignment="1" applyProtection="1">
      <alignment horizontal="right"/>
    </xf>
    <xf numFmtId="0" fontId="7" fillId="5" borderId="62" xfId="0" applyFont="1" applyFill="1" applyBorder="1" applyAlignment="1" applyProtection="1">
      <alignment horizontal="right"/>
    </xf>
    <xf numFmtId="0" fontId="7" fillId="5" borderId="63" xfId="0" applyFont="1" applyFill="1" applyBorder="1" applyAlignment="1" applyProtection="1">
      <alignment horizontal="right"/>
    </xf>
    <xf numFmtId="0" fontId="7" fillId="9" borderId="55" xfId="0" applyFont="1" applyFill="1" applyBorder="1" applyAlignment="1" applyProtection="1">
      <alignment horizontal="center"/>
      <protection locked="0"/>
    </xf>
    <xf numFmtId="0" fontId="7" fillId="9" borderId="26" xfId="0" applyFont="1" applyFill="1" applyBorder="1" applyAlignment="1" applyProtection="1">
      <alignment horizontal="center"/>
      <protection locked="0"/>
    </xf>
    <xf numFmtId="0" fontId="10" fillId="2" borderId="0" xfId="0" applyFont="1" applyFill="1" applyAlignment="1" applyProtection="1">
      <alignment horizontal="center"/>
    </xf>
    <xf numFmtId="0" fontId="10" fillId="2" borderId="0" xfId="0" applyFont="1" applyFill="1" applyAlignment="1" applyProtection="1">
      <alignment horizontal="left" wrapText="1"/>
    </xf>
    <xf numFmtId="0" fontId="2" fillId="5" borderId="43" xfId="0" applyFont="1" applyFill="1" applyBorder="1" applyAlignment="1" applyProtection="1">
      <alignment horizontal="center" vertical="center"/>
    </xf>
    <xf numFmtId="0" fontId="2" fillId="5" borderId="69" xfId="0" applyFont="1" applyFill="1" applyBorder="1" applyAlignment="1" applyProtection="1">
      <alignment horizontal="center" vertical="center"/>
    </xf>
    <xf numFmtId="0" fontId="7" fillId="9" borderId="72" xfId="0" applyFont="1" applyFill="1" applyBorder="1" applyAlignment="1" applyProtection="1">
      <alignment horizontal="center"/>
      <protection locked="0"/>
    </xf>
    <xf numFmtId="0" fontId="7" fillId="9" borderId="24" xfId="0" applyFont="1" applyFill="1" applyBorder="1" applyAlignment="1" applyProtection="1">
      <alignment horizontal="center"/>
      <protection locked="0"/>
    </xf>
    <xf numFmtId="0" fontId="12" fillId="15" borderId="0" xfId="0" applyFont="1" applyFill="1" applyAlignment="1" applyProtection="1">
      <alignment horizontal="left" vertical="center"/>
    </xf>
    <xf numFmtId="0" fontId="30" fillId="4" borderId="64" xfId="0" applyFont="1" applyFill="1" applyBorder="1" applyAlignment="1" applyProtection="1">
      <alignment horizontal="center"/>
    </xf>
    <xf numFmtId="0" fontId="30" fillId="4" borderId="58" xfId="0" applyFont="1" applyFill="1" applyBorder="1" applyAlignment="1" applyProtection="1">
      <alignment horizontal="center"/>
    </xf>
    <xf numFmtId="0" fontId="30" fillId="4" borderId="20" xfId="0" applyFont="1" applyFill="1" applyBorder="1" applyAlignment="1" applyProtection="1">
      <alignment horizontal="center"/>
    </xf>
    <xf numFmtId="0" fontId="8" fillId="4" borderId="65" xfId="0" applyFont="1" applyFill="1" applyBorder="1" applyAlignment="1" applyProtection="1">
      <alignment horizontal="center"/>
      <protection locked="0"/>
    </xf>
    <xf numFmtId="0" fontId="8" fillId="4" borderId="66" xfId="0" applyFont="1" applyFill="1" applyBorder="1" applyAlignment="1" applyProtection="1">
      <alignment horizontal="center"/>
      <protection locked="0"/>
    </xf>
    <xf numFmtId="0" fontId="8" fillId="4" borderId="67" xfId="0" applyFont="1" applyFill="1" applyBorder="1" applyAlignment="1" applyProtection="1">
      <alignment horizontal="center"/>
      <protection locked="0"/>
    </xf>
    <xf numFmtId="0" fontId="2" fillId="5" borderId="46" xfId="0" applyFont="1" applyFill="1" applyBorder="1" applyAlignment="1" applyProtection="1">
      <alignment horizontal="center" vertical="center" wrapText="1"/>
    </xf>
    <xf numFmtId="0" fontId="2" fillId="5" borderId="68" xfId="0" applyFont="1" applyFill="1" applyBorder="1" applyAlignment="1" applyProtection="1">
      <alignment horizontal="center" vertical="center" wrapText="1"/>
    </xf>
    <xf numFmtId="0" fontId="10" fillId="2" borderId="0" xfId="0" applyFont="1" applyFill="1" applyAlignment="1" applyProtection="1">
      <alignment horizontal="left" vertical="center" wrapText="1"/>
    </xf>
    <xf numFmtId="0" fontId="10" fillId="2" borderId="0" xfId="0" applyFont="1" applyFill="1" applyAlignment="1" applyProtection="1">
      <alignment horizontal="left"/>
    </xf>
    <xf numFmtId="0" fontId="0" fillId="2" borderId="0" xfId="0" applyFill="1" applyAlignment="1" applyProtection="1">
      <alignment horizontal="left"/>
    </xf>
    <xf numFmtId="0" fontId="5" fillId="2" borderId="0" xfId="0" applyFont="1" applyFill="1" applyAlignment="1" applyProtection="1">
      <alignment horizontal="left"/>
    </xf>
    <xf numFmtId="0" fontId="2" fillId="5" borderId="42"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44"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70" xfId="0" applyFont="1" applyFill="1" applyBorder="1" applyAlignment="1" applyProtection="1">
      <alignment horizontal="center" vertical="center" wrapText="1"/>
    </xf>
    <xf numFmtId="0" fontId="2" fillId="5" borderId="71"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xf>
    <xf numFmtId="0" fontId="10" fillId="2" borderId="0" xfId="0" applyFont="1" applyFill="1" applyAlignment="1" applyProtection="1">
      <alignment horizontal="left" vertical="center"/>
    </xf>
    <xf numFmtId="0" fontId="26" fillId="3" borderId="0" xfId="0" applyFont="1" applyFill="1" applyAlignment="1" applyProtection="1">
      <alignment horizontal="left" vertical="center" wrapText="1"/>
    </xf>
    <xf numFmtId="0" fontId="28" fillId="3" borderId="0" xfId="0" applyFont="1" applyFill="1" applyAlignment="1" applyProtection="1">
      <alignment horizontal="left" vertical="center" wrapText="1"/>
    </xf>
    <xf numFmtId="0" fontId="2" fillId="9" borderId="56" xfId="0" applyFont="1" applyFill="1" applyBorder="1" applyAlignment="1">
      <alignment horizontal="center" vertical="center" wrapText="1"/>
    </xf>
    <xf numFmtId="0" fontId="2" fillId="9" borderId="57" xfId="0" applyFont="1" applyFill="1" applyBorder="1" applyAlignment="1">
      <alignment horizontal="center" vertical="center" wrapText="1"/>
    </xf>
    <xf numFmtId="0" fontId="2" fillId="9" borderId="73" xfId="0" applyFont="1" applyFill="1" applyBorder="1" applyAlignment="1">
      <alignment horizontal="center" vertical="center" wrapText="1"/>
    </xf>
    <xf numFmtId="0" fontId="8" fillId="15" borderId="56" xfId="0" applyFont="1" applyFill="1" applyBorder="1" applyAlignment="1">
      <alignment horizontal="left" vertical="center" wrapText="1"/>
    </xf>
    <xf numFmtId="0" fontId="8" fillId="15" borderId="57" xfId="0" applyFont="1" applyFill="1" applyBorder="1" applyAlignment="1">
      <alignment horizontal="left" vertical="center" wrapText="1"/>
    </xf>
    <xf numFmtId="0" fontId="8" fillId="15" borderId="73" xfId="0" applyFont="1" applyFill="1" applyBorder="1" applyAlignment="1">
      <alignment horizontal="left" vertical="center" wrapText="1"/>
    </xf>
    <xf numFmtId="0" fontId="2" fillId="5" borderId="59" xfId="0" applyFont="1" applyFill="1" applyBorder="1" applyAlignment="1">
      <alignment horizontal="center" vertical="center" wrapText="1"/>
    </xf>
    <xf numFmtId="0" fontId="0" fillId="5" borderId="7" xfId="0" applyFill="1" applyBorder="1" applyAlignment="1">
      <alignment horizontal="center" vertical="center" wrapText="1"/>
    </xf>
    <xf numFmtId="0" fontId="12" fillId="15" borderId="0" xfId="0" applyFont="1" applyFill="1" applyAlignment="1" applyProtection="1">
      <alignment horizontal="left"/>
    </xf>
    <xf numFmtId="0" fontId="7" fillId="2" borderId="0" xfId="0" applyFont="1" applyFill="1" applyAlignment="1" applyProtection="1">
      <alignment horizontal="left"/>
    </xf>
    <xf numFmtId="0" fontId="26" fillId="15" borderId="0" xfId="0" applyFont="1" applyFill="1" applyBorder="1" applyAlignment="1">
      <alignment horizontal="center" vertical="center" wrapText="1"/>
    </xf>
    <xf numFmtId="0" fontId="5" fillId="2" borderId="0" xfId="0" applyFont="1" applyFill="1" applyAlignment="1" applyProtection="1">
      <alignment horizontal="center"/>
    </xf>
    <xf numFmtId="0" fontId="8" fillId="15" borderId="65" xfId="0" applyFont="1" applyFill="1" applyBorder="1" applyAlignment="1" applyProtection="1">
      <alignment horizontal="center"/>
    </xf>
    <xf numFmtId="0" fontId="8" fillId="15" borderId="66" xfId="0" applyFont="1" applyFill="1" applyBorder="1" applyAlignment="1" applyProtection="1">
      <alignment horizontal="center"/>
    </xf>
    <xf numFmtId="0" fontId="8" fillId="15" borderId="67" xfId="0" applyFont="1" applyFill="1" applyBorder="1" applyAlignment="1" applyProtection="1">
      <alignment horizontal="center"/>
    </xf>
    <xf numFmtId="0" fontId="26" fillId="15" borderId="32" xfId="0" applyFont="1" applyFill="1" applyBorder="1" applyAlignment="1" applyProtection="1">
      <alignment horizontal="right" vertical="center" wrapText="1"/>
    </xf>
    <xf numFmtId="0" fontId="26" fillId="15" borderId="33" xfId="0" applyFont="1" applyFill="1" applyBorder="1" applyAlignment="1" applyProtection="1">
      <alignment horizontal="right" vertical="center" wrapText="1"/>
    </xf>
    <xf numFmtId="0" fontId="10" fillId="2" borderId="3"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25" fillId="15" borderId="56" xfId="0" applyFont="1" applyFill="1" applyBorder="1" applyAlignment="1" applyProtection="1">
      <alignment horizontal="left" vertical="center"/>
    </xf>
    <xf numFmtId="0" fontId="24" fillId="15" borderId="57" xfId="0" applyFont="1" applyFill="1" applyBorder="1" applyAlignment="1" applyProtection="1">
      <alignment horizontal="left" vertical="center"/>
    </xf>
    <xf numFmtId="0" fontId="24" fillId="15" borderId="73" xfId="0" applyFont="1" applyFill="1" applyBorder="1" applyAlignment="1" applyProtection="1">
      <alignment horizontal="left" vertical="center"/>
    </xf>
    <xf numFmtId="0" fontId="2" fillId="5" borderId="56" xfId="0" applyFont="1" applyFill="1" applyBorder="1" applyAlignment="1" applyProtection="1">
      <alignment horizontal="center" vertical="center" wrapText="1"/>
    </xf>
    <xf numFmtId="0" fontId="7" fillId="5" borderId="57" xfId="0" applyFont="1" applyFill="1" applyBorder="1" applyAlignment="1" applyProtection="1">
      <alignment horizontal="center" vertical="center" wrapText="1"/>
    </xf>
    <xf numFmtId="0" fontId="7" fillId="5" borderId="73" xfId="0" applyFont="1" applyFill="1" applyBorder="1" applyAlignment="1" applyProtection="1">
      <alignment horizontal="center" vertical="center" wrapText="1"/>
    </xf>
    <xf numFmtId="0" fontId="5" fillId="2" borderId="58" xfId="0" applyFont="1" applyFill="1" applyBorder="1" applyAlignment="1" applyProtection="1">
      <alignment horizontal="left" vertical="center"/>
    </xf>
    <xf numFmtId="0" fontId="5" fillId="2" borderId="58" xfId="0" applyFont="1" applyFill="1" applyBorder="1" applyAlignment="1" applyProtection="1">
      <alignment horizontal="center" vertical="center"/>
    </xf>
    <xf numFmtId="0" fontId="5" fillId="2" borderId="66" xfId="0" applyFont="1" applyFill="1" applyBorder="1" applyAlignment="1" applyProtection="1">
      <alignment horizontal="center" vertical="center" wrapText="1"/>
    </xf>
    <xf numFmtId="0" fontId="5" fillId="5" borderId="0" xfId="0" applyFont="1" applyFill="1" applyAlignment="1" applyProtection="1">
      <alignment horizontal="left" vertical="center"/>
    </xf>
    <xf numFmtId="0" fontId="5" fillId="5" borderId="74"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32" fillId="2" borderId="74" xfId="3" applyFont="1" applyFill="1" applyBorder="1" applyAlignment="1" applyProtection="1">
      <alignment horizontal="left" vertical="center"/>
    </xf>
    <xf numFmtId="0" fontId="32" fillId="2" borderId="0" xfId="3" applyFont="1" applyFill="1" applyBorder="1" applyAlignment="1" applyProtection="1">
      <alignment horizontal="left" vertical="center"/>
    </xf>
    <xf numFmtId="0" fontId="32" fillId="2" borderId="0" xfId="3" applyFont="1" applyFill="1" applyAlignment="1" applyProtection="1">
      <alignment horizontal="left" vertical="center"/>
    </xf>
    <xf numFmtId="0" fontId="32" fillId="2" borderId="75" xfId="3" applyFont="1" applyFill="1" applyBorder="1" applyAlignment="1" applyProtection="1">
      <alignment horizontal="left" vertical="center"/>
    </xf>
    <xf numFmtId="0" fontId="5" fillId="2" borderId="59" xfId="0" applyFont="1" applyFill="1" applyBorder="1" applyAlignment="1" applyProtection="1">
      <alignment horizontal="center" vertical="top" wrapText="1"/>
    </xf>
    <xf numFmtId="0" fontId="5" fillId="2" borderId="76" xfId="0" applyFont="1" applyFill="1" applyBorder="1" applyAlignment="1" applyProtection="1">
      <alignment horizontal="center" vertical="top" wrapText="1"/>
    </xf>
    <xf numFmtId="0" fontId="5" fillId="2" borderId="7" xfId="0" applyFont="1" applyFill="1" applyBorder="1" applyAlignment="1" applyProtection="1">
      <alignment horizontal="center" vertical="top" wrapText="1"/>
    </xf>
    <xf numFmtId="166" fontId="10" fillId="9" borderId="65" xfId="0" applyNumberFormat="1" applyFont="1" applyFill="1" applyBorder="1" applyAlignment="1" applyProtection="1">
      <alignment horizontal="center" vertical="center"/>
      <protection locked="0"/>
    </xf>
    <xf numFmtId="166" fontId="10" fillId="9" borderId="3" xfId="0" applyNumberFormat="1" applyFont="1" applyFill="1" applyBorder="1" applyAlignment="1" applyProtection="1">
      <alignment horizontal="center" vertical="center"/>
      <protection locked="0"/>
    </xf>
    <xf numFmtId="166" fontId="10" fillId="9" borderId="64" xfId="0" applyNumberFormat="1" applyFont="1" applyFill="1" applyBorder="1" applyAlignment="1" applyProtection="1">
      <alignment horizontal="center" vertical="center"/>
      <protection locked="0"/>
    </xf>
    <xf numFmtId="0" fontId="10" fillId="2" borderId="43"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69" xfId="0" applyFont="1" applyFill="1" applyBorder="1" applyAlignment="1" applyProtection="1">
      <alignment horizontal="left" vertical="center"/>
    </xf>
    <xf numFmtId="0" fontId="9" fillId="13" borderId="43" xfId="0" applyFont="1" applyFill="1" applyBorder="1" applyAlignment="1" applyProtection="1">
      <alignment horizontal="center" vertical="center"/>
    </xf>
    <xf numFmtId="0" fontId="9" fillId="13" borderId="4" xfId="0" applyFont="1" applyFill="1" applyBorder="1" applyAlignment="1" applyProtection="1">
      <alignment horizontal="center" vertical="center"/>
    </xf>
    <xf numFmtId="0" fontId="9" fillId="13" borderId="69" xfId="0" applyFont="1" applyFill="1" applyBorder="1" applyAlignment="1" applyProtection="1">
      <alignment horizontal="center" vertical="center"/>
    </xf>
    <xf numFmtId="0" fontId="5" fillId="5" borderId="75" xfId="0" applyFont="1" applyFill="1" applyBorder="1" applyAlignment="1" applyProtection="1">
      <alignment horizontal="left" vertical="center"/>
    </xf>
    <xf numFmtId="0" fontId="0" fillId="14" borderId="48" xfId="0" applyFill="1" applyBorder="1" applyAlignment="1">
      <alignment horizontal="center"/>
    </xf>
    <xf numFmtId="0" fontId="12" fillId="15" borderId="54" xfId="0" applyFont="1" applyFill="1" applyBorder="1" applyAlignment="1">
      <alignment horizontal="left" vertical="center"/>
    </xf>
    <xf numFmtId="0" fontId="12" fillId="15" borderId="25" xfId="0" applyFont="1" applyFill="1" applyBorder="1" applyAlignment="1">
      <alignment horizontal="left" vertical="center"/>
    </xf>
    <xf numFmtId="0" fontId="3" fillId="2" borderId="0" xfId="0" applyFont="1" applyFill="1" applyAlignment="1">
      <alignment horizontal="center" vertical="center" wrapText="1"/>
    </xf>
    <xf numFmtId="0" fontId="36" fillId="2" borderId="0" xfId="3" applyFont="1" applyFill="1" applyAlignment="1" applyProtection="1">
      <alignment horizontal="center" wrapText="1"/>
    </xf>
    <xf numFmtId="0" fontId="37" fillId="2" borderId="0" xfId="3" applyFont="1" applyFill="1" applyAlignment="1" applyProtection="1">
      <alignment horizontal="center" wrapText="1"/>
    </xf>
    <xf numFmtId="0" fontId="24" fillId="4" borderId="0" xfId="0" applyFont="1" applyFill="1" applyAlignment="1">
      <alignment horizontal="center" vertical="center"/>
    </xf>
    <xf numFmtId="0" fontId="3" fillId="2" borderId="0" xfId="0" applyFont="1" applyFill="1" applyAlignment="1">
      <alignment horizontal="center" vertical="top" wrapText="1"/>
    </xf>
    <xf numFmtId="0" fontId="3" fillId="2" borderId="0" xfId="0" applyFont="1" applyFill="1" applyAlignment="1">
      <alignment horizontal="left" wrapText="1"/>
    </xf>
    <xf numFmtId="0" fontId="11" fillId="2" borderId="0" xfId="3" applyFill="1" applyAlignment="1" applyProtection="1">
      <alignment horizontal="left" wrapText="1"/>
    </xf>
    <xf numFmtId="0" fontId="1" fillId="2" borderId="0" xfId="0" applyFont="1" applyFill="1" applyAlignment="1">
      <alignment horizontal="left" wrapText="1"/>
    </xf>
    <xf numFmtId="0" fontId="16" fillId="4" borderId="9" xfId="0" applyFont="1" applyFill="1" applyBorder="1" applyAlignment="1">
      <alignment horizontal="left" wrapText="1"/>
    </xf>
    <xf numFmtId="0" fontId="16" fillId="4" borderId="10" xfId="0" applyFont="1" applyFill="1" applyBorder="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1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theme="0"/>
          <bgColor theme="0"/>
        </patternFill>
      </fill>
    </dxf>
  </dxfs>
  <tableStyles count="0" defaultTableStyle="TableStyleMedium2" defaultPivotStyle="PivotStyleLight16"/>
  <colors>
    <mruColors>
      <color rgb="FF009628"/>
      <color rgb="FF008000"/>
      <color rgb="FFFFFF99"/>
      <color rgb="FFFF6161"/>
      <color rgb="FFA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en-AU"/>
              <a:t>    Tonnes of Waste</a:t>
            </a:r>
          </a:p>
        </c:rich>
      </c:tx>
      <c:overlay val="0"/>
      <c:spPr>
        <a:noFill/>
        <a:ln w="25400">
          <a:noFill/>
        </a:ln>
      </c:spPr>
    </c:title>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008000"/>
              </a:solidFill>
              <a:ln w="12700">
                <a:solidFill>
                  <a:srgbClr val="000000"/>
                </a:solidFill>
                <a:prstDash val="solid"/>
              </a:ln>
            </c:spPr>
          </c:dPt>
          <c:dLbls>
            <c:numFmt formatCode="0%" sourceLinked="0"/>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val>
            <c:numRef>
              <c:f>'Waste Record'!#REF!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'Waste Record'!#REF!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AU"/>
              <a:t>Tonnes of Waste</a:t>
            </a:r>
          </a:p>
        </c:rich>
      </c:tx>
      <c:overlay val="0"/>
      <c:spPr>
        <a:noFill/>
        <a:ln w="25400">
          <a:noFill/>
        </a:ln>
      </c:spPr>
    </c:title>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FF0000"/>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val>
            <c:numRef>
              <c:f>'Waste Record'!#REF!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'Waste Record'!#REF!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Solid Waste Disposal (tonnes) </a:t>
            </a:r>
          </a:p>
        </c:rich>
      </c:tx>
      <c:layout>
        <c:manualLayout>
          <c:xMode val="edge"/>
          <c:yMode val="edge"/>
          <c:x val="0.121885751542204"/>
          <c:y val="3.6624991768501999E-3"/>
        </c:manualLayout>
      </c:layout>
      <c:overlay val="1"/>
    </c:title>
    <c:autoTitleDeleted val="0"/>
    <c:plotArea>
      <c:layout>
        <c:manualLayout>
          <c:layoutTarget val="inner"/>
          <c:xMode val="edge"/>
          <c:yMode val="edge"/>
          <c:x val="7.3337824250320205E-2"/>
          <c:y val="0.15907309874940501"/>
          <c:w val="0.43528330309292701"/>
          <c:h val="0.75696639746391503"/>
        </c:manualLayout>
      </c:layout>
      <c:pieChart>
        <c:varyColors val="1"/>
        <c:ser>
          <c:idx val="0"/>
          <c:order val="0"/>
          <c:dPt>
            <c:idx val="0"/>
            <c:bubble3D val="0"/>
            <c:spPr>
              <a:solidFill>
                <a:srgbClr val="CCCCFF"/>
              </a:solidFill>
            </c:spPr>
          </c:dPt>
          <c:dPt>
            <c:idx val="1"/>
            <c:bubble3D val="0"/>
            <c:spPr>
              <a:solidFill>
                <a:srgbClr val="FFFF00"/>
              </a:solidFill>
            </c:spPr>
          </c:dPt>
          <c:dPt>
            <c:idx val="2"/>
            <c:bubble3D val="0"/>
            <c:spPr>
              <a:solidFill>
                <a:srgbClr val="008000"/>
              </a:solidFill>
            </c:spPr>
          </c:dPt>
          <c:dPt>
            <c:idx val="3"/>
            <c:bubble3D val="0"/>
            <c:spPr>
              <a:solidFill>
                <a:schemeClr val="accent6">
                  <a:lumMod val="75000"/>
                </a:schemeClr>
              </a:solidFill>
            </c:spPr>
          </c:dPt>
          <c:dPt>
            <c:idx val="4"/>
            <c:bubble3D val="0"/>
            <c:spPr>
              <a:solidFill>
                <a:srgbClr val="C00000"/>
              </a:solidFill>
            </c:spPr>
          </c:dPt>
          <c:dPt>
            <c:idx val="5"/>
            <c:bubble3D val="0"/>
            <c:spPr>
              <a:solidFill>
                <a:schemeClr val="bg1">
                  <a:lumMod val="50000"/>
                </a:schemeClr>
              </a:solidFill>
            </c:spPr>
          </c:dPt>
          <c:dLbls>
            <c:spPr>
              <a:noFill/>
              <a:ln>
                <a:noFill/>
              </a:ln>
              <a:effectLst/>
            </c:spPr>
            <c:dLblPos val="outEnd"/>
            <c:showLegendKey val="0"/>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'Summary of Results'!$B$11:$B$16</c:f>
              <c:strCache>
                <c:ptCount val="6"/>
                <c:pt idx="0">
                  <c:v>Reused</c:v>
                </c:pt>
                <c:pt idx="1">
                  <c:v>Recycled</c:v>
                </c:pt>
                <c:pt idx="2">
                  <c:v>Composted</c:v>
                </c:pt>
                <c:pt idx="3">
                  <c:v>Recovered (for energy)</c:v>
                </c:pt>
                <c:pt idx="4">
                  <c:v>Landfill</c:v>
                </c:pt>
                <c:pt idx="5">
                  <c:v>Other</c:v>
                </c:pt>
              </c:strCache>
            </c:strRef>
          </c:cat>
          <c:val>
            <c:numRef>
              <c:f>'Summary of Results'!$C$11:$C$16</c:f>
              <c:numCache>
                <c:formatCode>General</c:formatCode>
                <c:ptCount val="6"/>
                <c:pt idx="0">
                  <c:v>0</c:v>
                </c:pt>
                <c:pt idx="1">
                  <c:v>29.999999999999996</c:v>
                </c:pt>
                <c:pt idx="2">
                  <c:v>22.87</c:v>
                </c:pt>
                <c:pt idx="3">
                  <c:v>0.45999999999999996</c:v>
                </c:pt>
                <c:pt idx="4">
                  <c:v>9.9</c:v>
                </c:pt>
                <c:pt idx="5">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5751508768410396"/>
          <c:y val="0.155875408047113"/>
          <c:w val="0.42535042992237498"/>
          <c:h val="0.77368968663863402"/>
        </c:manualLayout>
      </c:layout>
      <c:overlay val="0"/>
      <c:txPr>
        <a:bodyPr/>
        <a:lstStyle/>
        <a:p>
          <a:pPr>
            <a:defRPr sz="1100"/>
          </a:pPr>
          <a:endParaRPr lang="en-US"/>
        </a:p>
      </c:txPr>
    </c:legend>
    <c:plotVisOnly val="1"/>
    <c:dispBlanksAs val="zero"/>
    <c:showDLblsOverMax val="0"/>
  </c:chart>
  <c:spPr>
    <a:ln w="25400"/>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Solid Waste Diverted</a:t>
            </a:r>
            <a:r>
              <a:rPr lang="en-US" sz="1400" baseline="0"/>
              <a:t> From Landfill (tonnes)</a:t>
            </a:r>
            <a:endParaRPr lang="en-US" sz="1400"/>
          </a:p>
        </c:rich>
      </c:tx>
      <c:layout>
        <c:manualLayout>
          <c:xMode val="edge"/>
          <c:yMode val="edge"/>
          <c:x val="0.14033869970075397"/>
          <c:y val="2.005905511811024E-2"/>
        </c:manualLayout>
      </c:layout>
      <c:overlay val="1"/>
    </c:title>
    <c:autoTitleDeleted val="0"/>
    <c:plotArea>
      <c:layout>
        <c:manualLayout>
          <c:layoutTarget val="inner"/>
          <c:xMode val="edge"/>
          <c:yMode val="edge"/>
          <c:x val="6.6378448266639606E-2"/>
          <c:y val="0.156264861143985"/>
          <c:w val="0.44201822841711502"/>
          <c:h val="0.75365733432063897"/>
        </c:manualLayout>
      </c:layout>
      <c:pieChart>
        <c:varyColors val="1"/>
        <c:ser>
          <c:idx val="0"/>
          <c:order val="0"/>
          <c:dPt>
            <c:idx val="0"/>
            <c:bubble3D val="0"/>
            <c:spPr>
              <a:solidFill>
                <a:srgbClr val="008000"/>
              </a:solidFill>
            </c:spPr>
          </c:dPt>
          <c:dPt>
            <c:idx val="1"/>
            <c:bubble3D val="0"/>
            <c:spPr>
              <a:solidFill>
                <a:srgbClr val="C00000"/>
              </a:solidFill>
            </c:spPr>
          </c:dPt>
          <c:dLbls>
            <c:spPr>
              <a:noFill/>
              <a:ln>
                <a:noFill/>
              </a:ln>
              <a:effectLst/>
            </c:spPr>
            <c:dLblPos val="outEnd"/>
            <c:showLegendKey val="0"/>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'Summary of Results'!$B$27:$B$28</c:f>
              <c:strCache>
                <c:ptCount val="2"/>
                <c:pt idx="0">
                  <c:v>Diversion</c:v>
                </c:pt>
                <c:pt idx="1">
                  <c:v>Landfill</c:v>
                </c:pt>
              </c:strCache>
            </c:strRef>
          </c:cat>
          <c:val>
            <c:numRef>
              <c:f>'Summary of Results'!$C$27:$C$28</c:f>
              <c:numCache>
                <c:formatCode>General</c:formatCode>
                <c:ptCount val="2"/>
                <c:pt idx="0">
                  <c:v>53.33</c:v>
                </c:pt>
                <c:pt idx="1">
                  <c:v>9.9</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5537620297462797"/>
          <c:y val="0.37649862732675698"/>
          <c:w val="0.27800807987236897"/>
          <c:h val="0.249708269224968"/>
        </c:manualLayout>
      </c:layout>
      <c:overlay val="0"/>
      <c:txPr>
        <a:bodyPr/>
        <a:lstStyle/>
        <a:p>
          <a:pPr>
            <a:defRPr sz="1100"/>
          </a:pPr>
          <a:endParaRPr lang="en-US"/>
        </a:p>
      </c:txPr>
    </c:legend>
    <c:plotVisOnly val="1"/>
    <c:dispBlanksAs val="zero"/>
    <c:showDLblsOverMax val="0"/>
  </c:chart>
  <c:spPr>
    <a:ln w="25400"/>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emf"/><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3</xdr:col>
      <xdr:colOff>68834</xdr:colOff>
      <xdr:row>1</xdr:row>
      <xdr:rowOff>0</xdr:rowOff>
    </xdr:from>
    <xdr:to>
      <xdr:col>4</xdr:col>
      <xdr:colOff>653034</xdr:colOff>
      <xdr:row>5</xdr:row>
      <xdr:rowOff>88900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9734" y="165100"/>
          <a:ext cx="1257300" cy="123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55</xdr:row>
      <xdr:rowOff>0</xdr:rowOff>
    </xdr:from>
    <xdr:to>
      <xdr:col>2</xdr:col>
      <xdr:colOff>114300</xdr:colOff>
      <xdr:row>55</xdr:row>
      <xdr:rowOff>0</xdr:rowOff>
    </xdr:to>
    <xdr:graphicFrame macro="">
      <xdr:nvGraphicFramePr>
        <xdr:cNvPr id="957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1019175</xdr:colOff>
      <xdr:row>55</xdr:row>
      <xdr:rowOff>0</xdr:rowOff>
    </xdr:from>
    <xdr:to>
      <xdr:col>6</xdr:col>
      <xdr:colOff>0</xdr:colOff>
      <xdr:row>55</xdr:row>
      <xdr:rowOff>0</xdr:rowOff>
    </xdr:to>
    <xdr:graphicFrame macro="">
      <xdr:nvGraphicFramePr>
        <xdr:cNvPr id="9578"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247650</xdr:colOff>
      <xdr:row>1</xdr:row>
      <xdr:rowOff>9525</xdr:rowOff>
    </xdr:from>
    <xdr:to>
      <xdr:col>10</xdr:col>
      <xdr:colOff>31750</xdr:colOff>
      <xdr:row>5</xdr:row>
      <xdr:rowOff>123825</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4450" y="174625"/>
          <a:ext cx="1257300" cy="123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45</xdr:col>
      <xdr:colOff>295275</xdr:colOff>
      <xdr:row>1</xdr:row>
      <xdr:rowOff>38099</xdr:rowOff>
    </xdr:from>
    <xdr:to>
      <xdr:col>47</xdr:col>
      <xdr:colOff>206375</xdr:colOff>
      <xdr:row>3</xdr:row>
      <xdr:rowOff>177799</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25275" y="215899"/>
          <a:ext cx="1257300" cy="123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533400</xdr:colOff>
      <xdr:row>5</xdr:row>
      <xdr:rowOff>95249</xdr:rowOff>
    </xdr:from>
    <xdr:to>
      <xdr:col>5</xdr:col>
      <xdr:colOff>752475</xdr:colOff>
      <xdr:row>20</xdr:row>
      <xdr:rowOff>57149</xdr:rowOff>
    </xdr:to>
    <xdr:graphicFrame macro="">
      <xdr:nvGraphicFramePr>
        <xdr:cNvPr id="1229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542924</xdr:colOff>
      <xdr:row>20</xdr:row>
      <xdr:rowOff>228600</xdr:rowOff>
    </xdr:from>
    <xdr:to>
      <xdr:col>5</xdr:col>
      <xdr:colOff>761999</xdr:colOff>
      <xdr:row>38</xdr:row>
      <xdr:rowOff>57150</xdr:rowOff>
    </xdr:to>
    <xdr:graphicFrame macro="">
      <xdr:nvGraphicFramePr>
        <xdr:cNvPr id="1229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0</xdr:colOff>
      <xdr:row>1</xdr:row>
      <xdr:rowOff>0</xdr:rowOff>
    </xdr:from>
    <xdr:to>
      <xdr:col>7</xdr:col>
      <xdr:colOff>584200</xdr:colOff>
      <xdr:row>7</xdr:row>
      <xdr:rowOff>98425</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10900" y="165100"/>
          <a:ext cx="1257300" cy="1228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1763562</xdr:colOff>
      <xdr:row>49</xdr:row>
      <xdr:rowOff>181573</xdr:rowOff>
    </xdr:from>
    <xdr:to>
      <xdr:col>4</xdr:col>
      <xdr:colOff>2746878</xdr:colOff>
      <xdr:row>49</xdr:row>
      <xdr:rowOff>1298470</xdr:rowOff>
    </xdr:to>
    <xdr:pic>
      <xdr:nvPicPr>
        <xdr:cNvPr id="76396" name="Picture 7" descr="paper.jpg"/>
        <xdr:cNvPicPr>
          <a:picLocks noChangeAspect="1"/>
        </xdr:cNvPicPr>
      </xdr:nvPicPr>
      <xdr:blipFill>
        <a:blip xmlns:r="http://schemas.openxmlformats.org/officeDocument/2006/relationships" r:embed="rId1" cstate="print"/>
        <a:srcRect/>
        <a:stretch>
          <a:fillRect/>
        </a:stretch>
      </xdr:blipFill>
      <xdr:spPr bwMode="auto">
        <a:xfrm>
          <a:off x="7783362" y="10373323"/>
          <a:ext cx="983316" cy="1116897"/>
        </a:xfrm>
        <a:prstGeom prst="rect">
          <a:avLst/>
        </a:prstGeom>
        <a:noFill/>
        <a:ln w="9525">
          <a:noFill/>
          <a:miter lim="800000"/>
          <a:headEnd/>
          <a:tailEnd/>
        </a:ln>
      </xdr:spPr>
    </xdr:pic>
    <xdr:clientData/>
  </xdr:twoCellAnchor>
  <xdr:twoCellAnchor editAs="oneCell">
    <xdr:from>
      <xdr:col>4</xdr:col>
      <xdr:colOff>1771650</xdr:colOff>
      <xdr:row>50</xdr:row>
      <xdr:rowOff>171450</xdr:rowOff>
    </xdr:from>
    <xdr:to>
      <xdr:col>4</xdr:col>
      <xdr:colOff>2858850</xdr:colOff>
      <xdr:row>50</xdr:row>
      <xdr:rowOff>1245847</xdr:rowOff>
    </xdr:to>
    <xdr:pic>
      <xdr:nvPicPr>
        <xdr:cNvPr id="76397" name="Picture 9" descr="paper_recycle_web.jpg"/>
        <xdr:cNvPicPr>
          <a:picLocks noChangeAspect="1"/>
        </xdr:cNvPicPr>
      </xdr:nvPicPr>
      <xdr:blipFill>
        <a:blip xmlns:r="http://schemas.openxmlformats.org/officeDocument/2006/relationships" r:embed="rId2" cstate="print"/>
        <a:srcRect/>
        <a:stretch>
          <a:fillRect/>
        </a:stretch>
      </xdr:blipFill>
      <xdr:spPr bwMode="auto">
        <a:xfrm>
          <a:off x="7791450" y="11944350"/>
          <a:ext cx="1087200" cy="1074397"/>
        </a:xfrm>
        <a:prstGeom prst="rect">
          <a:avLst/>
        </a:prstGeom>
        <a:noFill/>
        <a:ln w="9525">
          <a:noFill/>
          <a:miter lim="800000"/>
          <a:headEnd/>
          <a:tailEnd/>
        </a:ln>
      </xdr:spPr>
    </xdr:pic>
    <xdr:clientData/>
  </xdr:twoCellAnchor>
  <xdr:twoCellAnchor editAs="oneCell">
    <xdr:from>
      <xdr:col>4</xdr:col>
      <xdr:colOff>460936</xdr:colOff>
      <xdr:row>48</xdr:row>
      <xdr:rowOff>131294</xdr:rowOff>
    </xdr:from>
    <xdr:to>
      <xdr:col>4</xdr:col>
      <xdr:colOff>1303921</xdr:colOff>
      <xdr:row>48</xdr:row>
      <xdr:rowOff>1146018</xdr:rowOff>
    </xdr:to>
    <xdr:pic>
      <xdr:nvPicPr>
        <xdr:cNvPr id="76398" name="Picture 14" descr="small.jpg"/>
        <xdr:cNvPicPr>
          <a:picLocks noChangeAspect="1"/>
        </xdr:cNvPicPr>
      </xdr:nvPicPr>
      <xdr:blipFill>
        <a:blip xmlns:r="http://schemas.openxmlformats.org/officeDocument/2006/relationships" r:embed="rId3" cstate="print"/>
        <a:srcRect/>
        <a:stretch>
          <a:fillRect/>
        </a:stretch>
      </xdr:blipFill>
      <xdr:spPr bwMode="auto">
        <a:xfrm>
          <a:off x="6480736" y="9084794"/>
          <a:ext cx="842985" cy="1014724"/>
        </a:xfrm>
        <a:prstGeom prst="rect">
          <a:avLst/>
        </a:prstGeom>
        <a:noFill/>
        <a:ln w="9525">
          <a:noFill/>
          <a:miter lim="800000"/>
          <a:headEnd/>
          <a:tailEnd/>
        </a:ln>
      </xdr:spPr>
    </xdr:pic>
    <xdr:clientData/>
  </xdr:twoCellAnchor>
  <xdr:twoCellAnchor editAs="oneCell">
    <xdr:from>
      <xdr:col>4</xdr:col>
      <xdr:colOff>327585</xdr:colOff>
      <xdr:row>49</xdr:row>
      <xdr:rowOff>152400</xdr:rowOff>
    </xdr:from>
    <xdr:to>
      <xdr:col>4</xdr:col>
      <xdr:colOff>1116666</xdr:colOff>
      <xdr:row>49</xdr:row>
      <xdr:rowOff>1279420</xdr:rowOff>
    </xdr:to>
    <xdr:pic>
      <xdr:nvPicPr>
        <xdr:cNvPr id="76399" name="Picture 15" descr="small2.jpg"/>
        <xdr:cNvPicPr>
          <a:picLocks noChangeAspect="1"/>
        </xdr:cNvPicPr>
      </xdr:nvPicPr>
      <xdr:blipFill>
        <a:blip xmlns:r="http://schemas.openxmlformats.org/officeDocument/2006/relationships" r:embed="rId4" cstate="print"/>
        <a:srcRect/>
        <a:stretch>
          <a:fillRect/>
        </a:stretch>
      </xdr:blipFill>
      <xdr:spPr bwMode="auto">
        <a:xfrm>
          <a:off x="6347385" y="10344150"/>
          <a:ext cx="789081" cy="1127020"/>
        </a:xfrm>
        <a:prstGeom prst="rect">
          <a:avLst/>
        </a:prstGeom>
        <a:noFill/>
        <a:ln w="9525">
          <a:noFill/>
          <a:miter lim="800000"/>
          <a:headEnd/>
          <a:tailEnd/>
        </a:ln>
      </xdr:spPr>
    </xdr:pic>
    <xdr:clientData/>
  </xdr:twoCellAnchor>
  <xdr:twoCellAnchor editAs="oneCell">
    <xdr:from>
      <xdr:col>4</xdr:col>
      <xdr:colOff>460936</xdr:colOff>
      <xdr:row>50</xdr:row>
      <xdr:rowOff>180975</xdr:rowOff>
    </xdr:from>
    <xdr:to>
      <xdr:col>4</xdr:col>
      <xdr:colOff>1307167</xdr:colOff>
      <xdr:row>50</xdr:row>
      <xdr:rowOff>1256472</xdr:rowOff>
    </xdr:to>
    <xdr:pic>
      <xdr:nvPicPr>
        <xdr:cNvPr id="76400" name="Picture 16" descr="GB-46PLAS.jpg"/>
        <xdr:cNvPicPr>
          <a:picLocks noChangeAspect="1"/>
        </xdr:cNvPicPr>
      </xdr:nvPicPr>
      <xdr:blipFill>
        <a:blip xmlns:r="http://schemas.openxmlformats.org/officeDocument/2006/relationships" r:embed="rId5" cstate="print"/>
        <a:srcRect/>
        <a:stretch>
          <a:fillRect/>
        </a:stretch>
      </xdr:blipFill>
      <xdr:spPr bwMode="auto">
        <a:xfrm>
          <a:off x="6480736" y="11953875"/>
          <a:ext cx="846231" cy="1075497"/>
        </a:xfrm>
        <a:prstGeom prst="rect">
          <a:avLst/>
        </a:prstGeom>
        <a:noFill/>
        <a:ln w="9525">
          <a:noFill/>
          <a:miter lim="800000"/>
          <a:headEnd/>
          <a:tailEnd/>
        </a:ln>
      </xdr:spPr>
    </xdr:pic>
    <xdr:clientData/>
  </xdr:twoCellAnchor>
  <xdr:twoCellAnchor editAs="oneCell">
    <xdr:from>
      <xdr:col>4</xdr:col>
      <xdr:colOff>546661</xdr:colOff>
      <xdr:row>52</xdr:row>
      <xdr:rowOff>237752</xdr:rowOff>
    </xdr:from>
    <xdr:to>
      <xdr:col>4</xdr:col>
      <xdr:colOff>1365443</xdr:colOff>
      <xdr:row>52</xdr:row>
      <xdr:rowOff>1327464</xdr:rowOff>
    </xdr:to>
    <xdr:pic>
      <xdr:nvPicPr>
        <xdr:cNvPr id="76401" name="Picture 17" descr="wheelie_240.jpg"/>
        <xdr:cNvPicPr>
          <a:picLocks noChangeAspect="1"/>
        </xdr:cNvPicPr>
      </xdr:nvPicPr>
      <xdr:blipFill>
        <a:blip xmlns:r="http://schemas.openxmlformats.org/officeDocument/2006/relationships" r:embed="rId6" cstate="print"/>
        <a:srcRect t="5742" b="6219"/>
        <a:stretch>
          <a:fillRect/>
        </a:stretch>
      </xdr:blipFill>
      <xdr:spPr bwMode="auto">
        <a:xfrm>
          <a:off x="6579161" y="15033252"/>
          <a:ext cx="818782" cy="1089712"/>
        </a:xfrm>
        <a:prstGeom prst="rect">
          <a:avLst/>
        </a:prstGeom>
        <a:noFill/>
        <a:ln w="9525">
          <a:noFill/>
          <a:miter lim="800000"/>
          <a:headEnd/>
          <a:tailEnd/>
        </a:ln>
      </xdr:spPr>
    </xdr:pic>
    <xdr:clientData/>
  </xdr:twoCellAnchor>
  <xdr:twoCellAnchor editAs="oneCell">
    <xdr:from>
      <xdr:col>4</xdr:col>
      <xdr:colOff>648260</xdr:colOff>
      <xdr:row>55</xdr:row>
      <xdr:rowOff>116728</xdr:rowOff>
    </xdr:from>
    <xdr:to>
      <xdr:col>4</xdr:col>
      <xdr:colOff>2253797</xdr:colOff>
      <xdr:row>55</xdr:row>
      <xdr:rowOff>1196728</xdr:rowOff>
    </xdr:to>
    <xdr:pic>
      <xdr:nvPicPr>
        <xdr:cNvPr id="76402" name="Picture 8" descr="http://asbestosdemo.com.au/images/skip-bin-hire.jpg"/>
        <xdr:cNvPicPr>
          <a:picLocks noChangeAspect="1" noChangeArrowheads="1"/>
        </xdr:cNvPicPr>
      </xdr:nvPicPr>
      <xdr:blipFill>
        <a:blip xmlns:r="http://schemas.openxmlformats.org/officeDocument/2006/relationships" r:embed="rId7" cstate="print"/>
        <a:srcRect/>
        <a:stretch>
          <a:fillRect/>
        </a:stretch>
      </xdr:blipFill>
      <xdr:spPr bwMode="auto">
        <a:xfrm>
          <a:off x="6680760" y="19369928"/>
          <a:ext cx="1605537" cy="1080000"/>
        </a:xfrm>
        <a:prstGeom prst="rect">
          <a:avLst/>
        </a:prstGeom>
        <a:noFill/>
        <a:ln w="9525">
          <a:noFill/>
          <a:miter lim="800000"/>
          <a:headEnd/>
          <a:tailEnd/>
        </a:ln>
      </xdr:spPr>
    </xdr:pic>
    <xdr:clientData/>
  </xdr:twoCellAnchor>
  <xdr:twoCellAnchor editAs="oneCell">
    <xdr:from>
      <xdr:col>4</xdr:col>
      <xdr:colOff>1771650</xdr:colOff>
      <xdr:row>48</xdr:row>
      <xdr:rowOff>178921</xdr:rowOff>
    </xdr:from>
    <xdr:to>
      <xdr:col>4</xdr:col>
      <xdr:colOff>2631141</xdr:colOff>
      <xdr:row>48</xdr:row>
      <xdr:rowOff>1128069</xdr:rowOff>
    </xdr:to>
    <xdr:pic>
      <xdr:nvPicPr>
        <xdr:cNvPr id="76403" name="il_fi" descr="http://www.masters.com.au/media/MASTERS/Product/300x300/900023179_0_9999_med_v1_m56577569830491343.jpg"/>
        <xdr:cNvPicPr>
          <a:picLocks noChangeAspect="1" noChangeArrowheads="1"/>
        </xdr:cNvPicPr>
      </xdr:nvPicPr>
      <xdr:blipFill>
        <a:blip xmlns:r="http://schemas.openxmlformats.org/officeDocument/2006/relationships" r:embed="rId8" cstate="print"/>
        <a:srcRect l="16826" t="16444" r="18216" b="12294"/>
        <a:stretch>
          <a:fillRect/>
        </a:stretch>
      </xdr:blipFill>
      <xdr:spPr bwMode="auto">
        <a:xfrm>
          <a:off x="7791450" y="9132421"/>
          <a:ext cx="859491" cy="949148"/>
        </a:xfrm>
        <a:prstGeom prst="rect">
          <a:avLst/>
        </a:prstGeom>
        <a:noFill/>
        <a:ln w="9525">
          <a:noFill/>
          <a:miter lim="800000"/>
          <a:headEnd/>
          <a:tailEnd/>
        </a:ln>
      </xdr:spPr>
    </xdr:pic>
    <xdr:clientData/>
  </xdr:twoCellAnchor>
  <xdr:twoCellAnchor>
    <xdr:from>
      <xdr:col>4</xdr:col>
      <xdr:colOff>327585</xdr:colOff>
      <xdr:row>51</xdr:row>
      <xdr:rowOff>313018</xdr:rowOff>
    </xdr:from>
    <xdr:to>
      <xdr:col>4</xdr:col>
      <xdr:colOff>1403850</xdr:colOff>
      <xdr:row>51</xdr:row>
      <xdr:rowOff>1400488</xdr:rowOff>
    </xdr:to>
    <xdr:pic>
      <xdr:nvPicPr>
        <xdr:cNvPr id="76404" name="ipfc2xHnS9NW49BMM:" descr="ANd9GcSeFluapdaBP9V4RxJq1pyvheBhah-2Y5tHxt8Whsb2zmcI_MeT"/>
        <xdr:cNvPicPr>
          <a:picLocks noChangeAspect="1" noChangeArrowheads="1"/>
        </xdr:cNvPicPr>
      </xdr:nvPicPr>
      <xdr:blipFill>
        <a:blip xmlns:r="http://schemas.openxmlformats.org/officeDocument/2006/relationships" r:embed="rId9" cstate="print"/>
        <a:srcRect/>
        <a:stretch>
          <a:fillRect/>
        </a:stretch>
      </xdr:blipFill>
      <xdr:spPr bwMode="auto">
        <a:xfrm>
          <a:off x="6360085" y="13597218"/>
          <a:ext cx="1076265" cy="1087470"/>
        </a:xfrm>
        <a:prstGeom prst="rect">
          <a:avLst/>
        </a:prstGeom>
        <a:noFill/>
        <a:ln w="9525">
          <a:noFill/>
          <a:miter lim="800000"/>
          <a:headEnd/>
          <a:tailEnd/>
        </a:ln>
      </xdr:spPr>
    </xdr:pic>
    <xdr:clientData/>
  </xdr:twoCellAnchor>
  <xdr:twoCellAnchor>
    <xdr:from>
      <xdr:col>4</xdr:col>
      <xdr:colOff>549835</xdr:colOff>
      <xdr:row>53</xdr:row>
      <xdr:rowOff>99732</xdr:rowOff>
    </xdr:from>
    <xdr:to>
      <xdr:col>4</xdr:col>
      <xdr:colOff>1488228</xdr:colOff>
      <xdr:row>53</xdr:row>
      <xdr:rowOff>1189444</xdr:rowOff>
    </xdr:to>
    <xdr:pic>
      <xdr:nvPicPr>
        <xdr:cNvPr id="76405" name="ipfIguCFI3FrRCByM:" descr="ANd9GcS1itUYvN23FRgidJbIbs2CUzwQLUi9BXrMViNfVmlYvlgJKI2JlY58Gfk"/>
        <xdr:cNvPicPr>
          <a:picLocks noChangeAspect="1" noChangeArrowheads="1"/>
        </xdr:cNvPicPr>
      </xdr:nvPicPr>
      <xdr:blipFill>
        <a:blip xmlns:r="http://schemas.openxmlformats.org/officeDocument/2006/relationships" r:embed="rId10" cstate="print"/>
        <a:srcRect l="10480" t="2431" r="13762" b="7767"/>
        <a:stretch>
          <a:fillRect/>
        </a:stretch>
      </xdr:blipFill>
      <xdr:spPr bwMode="auto">
        <a:xfrm>
          <a:off x="6582335" y="16406532"/>
          <a:ext cx="938393" cy="1089712"/>
        </a:xfrm>
        <a:prstGeom prst="rect">
          <a:avLst/>
        </a:prstGeom>
        <a:noFill/>
        <a:ln w="9525">
          <a:noFill/>
          <a:miter lim="800000"/>
          <a:headEnd/>
          <a:tailEnd/>
        </a:ln>
      </xdr:spPr>
    </xdr:pic>
    <xdr:clientData/>
  </xdr:twoCellAnchor>
  <xdr:twoCellAnchor>
    <xdr:from>
      <xdr:col>4</xdr:col>
      <xdr:colOff>527611</xdr:colOff>
      <xdr:row>54</xdr:row>
      <xdr:rowOff>150346</xdr:rowOff>
    </xdr:from>
    <xdr:to>
      <xdr:col>4</xdr:col>
      <xdr:colOff>1768379</xdr:colOff>
      <xdr:row>54</xdr:row>
      <xdr:rowOff>1230346</xdr:rowOff>
    </xdr:to>
    <xdr:pic>
      <xdr:nvPicPr>
        <xdr:cNvPr id="76406" name="ipfAmmr5ZfUeNhHgM:" descr="ANd9GcRQv-6IldIp5zGr_XbYG2J6gn5ti-fnp9-zH1bK-AeenMKj-flM5fL1E_U"/>
        <xdr:cNvPicPr>
          <a:picLocks noChangeAspect="1" noChangeArrowheads="1"/>
        </xdr:cNvPicPr>
      </xdr:nvPicPr>
      <xdr:blipFill>
        <a:blip xmlns:r="http://schemas.openxmlformats.org/officeDocument/2006/relationships" r:embed="rId11" cstate="print"/>
        <a:srcRect t="16039" b="7001"/>
        <a:stretch>
          <a:fillRect/>
        </a:stretch>
      </xdr:blipFill>
      <xdr:spPr bwMode="auto">
        <a:xfrm>
          <a:off x="6560111" y="17930346"/>
          <a:ext cx="1240768" cy="1080000"/>
        </a:xfrm>
        <a:prstGeom prst="rect">
          <a:avLst/>
        </a:prstGeom>
        <a:noFill/>
        <a:ln w="9525">
          <a:noFill/>
          <a:miter lim="800000"/>
          <a:headEnd/>
          <a:tailEnd/>
        </a:ln>
      </xdr:spPr>
    </xdr:pic>
    <xdr:clientData/>
  </xdr:twoCellAnchor>
  <xdr:twoCellAnchor editAs="oneCell">
    <xdr:from>
      <xdr:col>7</xdr:col>
      <xdr:colOff>0</xdr:colOff>
      <xdr:row>1</xdr:row>
      <xdr:rowOff>31237</xdr:rowOff>
    </xdr:from>
    <xdr:to>
      <xdr:col>7</xdr:col>
      <xdr:colOff>1257300</xdr:colOff>
      <xdr:row>7</xdr:row>
      <xdr:rowOff>18537</xdr:rowOff>
    </xdr:to>
    <xdr:pic>
      <xdr:nvPicPr>
        <xdr:cNvPr id="14" name="Picture 13"/>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13995400" y="196337"/>
          <a:ext cx="1257300" cy="12319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68834</xdr:colOff>
      <xdr:row>0</xdr:row>
      <xdr:rowOff>165100</xdr:rowOff>
    </xdr:from>
    <xdr:to>
      <xdr:col>7</xdr:col>
      <xdr:colOff>653034</xdr:colOff>
      <xdr:row>1</xdr:row>
      <xdr:rowOff>1092200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4234" y="165100"/>
          <a:ext cx="1257300" cy="1231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181449</xdr:colOff>
      <xdr:row>2</xdr:row>
      <xdr:rowOff>6350</xdr:rowOff>
    </xdr:from>
    <xdr:to>
      <xdr:col>5</xdr:col>
      <xdr:colOff>92549</xdr:colOff>
      <xdr:row>3</xdr:row>
      <xdr:rowOff>1060450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7349" y="400050"/>
          <a:ext cx="1257300" cy="1231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62352</xdr:colOff>
      <xdr:row>0</xdr:row>
      <xdr:rowOff>0</xdr:rowOff>
    </xdr:from>
    <xdr:to>
      <xdr:col>6</xdr:col>
      <xdr:colOff>646552</xdr:colOff>
      <xdr:row>6</xdr:row>
      <xdr:rowOff>152400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0052" y="0"/>
          <a:ext cx="1257300" cy="123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environment.gov.au/climate-change/greenhouse-gas-measurement/publications/national-greenhouse-accounts-factors-dec-2014" TargetMode="External"/><Relationship Id="rId1" Type="http://schemas.openxmlformats.org/officeDocument/2006/relationships/hyperlink" Target="http://www.climatechange.gov.au/"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D24"/>
  <sheetViews>
    <sheetView tabSelected="1" zoomScaleSheetLayoutView="130" workbookViewId="0">
      <selection activeCell="B2" sqref="B2"/>
    </sheetView>
  </sheetViews>
  <sheetFormatPr defaultColWidth="8.85546875" defaultRowHeight="12.75" x14ac:dyDescent="0.2"/>
  <cols>
    <col min="1" max="1" width="3.7109375" style="9" customWidth="1"/>
    <col min="2" max="2" width="51" style="9" customWidth="1"/>
    <col min="3" max="3" width="89.85546875" style="9" bestFit="1" customWidth="1"/>
    <col min="4" max="16384" width="8.85546875" style="9"/>
  </cols>
  <sheetData>
    <row r="2" spans="2:4" ht="22.5" customHeight="1" x14ac:dyDescent="0.2">
      <c r="B2" s="228" t="s">
        <v>335</v>
      </c>
      <c r="C2" s="228"/>
    </row>
    <row r="4" spans="2:4" ht="41.25" customHeight="1" x14ac:dyDescent="0.2">
      <c r="B4" s="239" t="s">
        <v>180</v>
      </c>
      <c r="C4" s="239"/>
      <c r="D4" s="10"/>
    </row>
    <row r="5" spans="2:4" ht="14.25" x14ac:dyDescent="0.2">
      <c r="B5" s="238" t="s">
        <v>317</v>
      </c>
      <c r="C5" s="238"/>
      <c r="D5" s="11"/>
    </row>
    <row r="6" spans="2:4" ht="62.25" customHeight="1" x14ac:dyDescent="0.2">
      <c r="B6" s="239" t="s">
        <v>254</v>
      </c>
      <c r="C6" s="239"/>
      <c r="D6" s="10"/>
    </row>
    <row r="7" spans="2:4" ht="25.5" customHeight="1" x14ac:dyDescent="0.2">
      <c r="B7" s="238" t="s">
        <v>181</v>
      </c>
      <c r="C7" s="238"/>
      <c r="D7" s="10"/>
    </row>
    <row r="8" spans="2:4" x14ac:dyDescent="0.2">
      <c r="C8" s="10"/>
      <c r="D8" s="10"/>
    </row>
    <row r="9" spans="2:4" s="7" customFormat="1" ht="16.5" thickBot="1" x14ac:dyDescent="0.3">
      <c r="B9" s="27" t="s">
        <v>186</v>
      </c>
    </row>
    <row r="10" spans="2:4" s="14" customFormat="1" ht="20.100000000000001" customHeight="1" x14ac:dyDescent="0.2">
      <c r="B10" s="227" t="s">
        <v>172</v>
      </c>
    </row>
    <row r="11" spans="2:4" s="14" customFormat="1" ht="20.100000000000001" customHeight="1" x14ac:dyDescent="0.2">
      <c r="B11" s="28" t="s">
        <v>183</v>
      </c>
    </row>
    <row r="12" spans="2:4" s="14" customFormat="1" ht="20.100000000000001" customHeight="1" x14ac:dyDescent="0.2">
      <c r="B12" s="29" t="s">
        <v>184</v>
      </c>
    </row>
    <row r="13" spans="2:4" s="14" customFormat="1" ht="20.100000000000001" customHeight="1" thickBot="1" x14ac:dyDescent="0.25">
      <c r="B13" s="30" t="s">
        <v>185</v>
      </c>
    </row>
    <row r="14" spans="2:4" s="7" customFormat="1" ht="15" x14ac:dyDescent="0.2">
      <c r="B14" s="12"/>
      <c r="C14" s="24"/>
    </row>
    <row r="15" spans="2:4" ht="25.5" customHeight="1" x14ac:dyDescent="0.2">
      <c r="B15" s="238" t="s">
        <v>171</v>
      </c>
      <c r="C15" s="238"/>
    </row>
    <row r="16" spans="2:4" ht="5.25" customHeight="1" thickBot="1" x14ac:dyDescent="0.25"/>
    <row r="17" spans="2:3" ht="15.75" x14ac:dyDescent="0.2">
      <c r="B17" s="225" t="s">
        <v>253</v>
      </c>
      <c r="C17" s="226" t="s">
        <v>154</v>
      </c>
    </row>
    <row r="18" spans="2:3" ht="231" x14ac:dyDescent="0.2">
      <c r="B18" s="33" t="s">
        <v>260</v>
      </c>
      <c r="C18" s="167" t="s">
        <v>274</v>
      </c>
    </row>
    <row r="19" spans="2:3" ht="57.75" x14ac:dyDescent="0.2">
      <c r="B19" s="33" t="s">
        <v>261</v>
      </c>
      <c r="C19" s="34" t="s">
        <v>250</v>
      </c>
    </row>
    <row r="20" spans="2:3" ht="75" x14ac:dyDescent="0.2">
      <c r="B20" s="35" t="s">
        <v>262</v>
      </c>
      <c r="C20" s="34" t="s">
        <v>251</v>
      </c>
    </row>
    <row r="21" spans="2:3" ht="63.75" customHeight="1" x14ac:dyDescent="0.2">
      <c r="B21" s="35" t="s">
        <v>263</v>
      </c>
      <c r="C21" s="34" t="s">
        <v>252</v>
      </c>
    </row>
    <row r="22" spans="2:3" ht="101.25" x14ac:dyDescent="0.2">
      <c r="B22" s="36" t="s">
        <v>267</v>
      </c>
      <c r="C22" s="34" t="s">
        <v>275</v>
      </c>
    </row>
    <row r="23" spans="2:3" ht="60" x14ac:dyDescent="0.2">
      <c r="B23" s="37" t="s">
        <v>271</v>
      </c>
      <c r="C23" s="34" t="s">
        <v>182</v>
      </c>
    </row>
    <row r="24" spans="2:3" ht="75.75" thickBot="1" x14ac:dyDescent="0.25">
      <c r="B24" s="38" t="s">
        <v>268</v>
      </c>
      <c r="C24" s="39" t="s">
        <v>264</v>
      </c>
    </row>
  </sheetData>
  <sheetProtection algorithmName="SHA-512" hashValue="GF3wMse0SWEl4KUqQgeh2sKdMO9k8wQKounZbNyAhP27bV0ht/TgzIaEJ4LkgaW/CKgyVMGf7hmUgr7uoRklAA==" saltValue="M5H1BgexlK3rObyVr6uj2A==" spinCount="100000" sheet="1" objects="1" scenarios="1" selectLockedCells="1" selectUnlockedCells="1"/>
  <mergeCells count="5">
    <mergeCell ref="B15:C15"/>
    <mergeCell ref="B4:C4"/>
    <mergeCell ref="B5:C5"/>
    <mergeCell ref="B6:C6"/>
    <mergeCell ref="B7:C7"/>
  </mergeCells>
  <pageMargins left="0.70866141732283472" right="0.70866141732283472" top="0.74803149606299213" bottom="0.74803149606299213" header="0.31496062992125984" footer="0.31496062992125984"/>
  <pageSetup paperSize="9" scale="6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I96"/>
  <sheetViews>
    <sheetView zoomScaleSheetLayoutView="100" workbookViewId="0">
      <selection activeCell="B14" sqref="B14"/>
    </sheetView>
  </sheetViews>
  <sheetFormatPr defaultColWidth="8.85546875" defaultRowHeight="12.75" x14ac:dyDescent="0.2"/>
  <cols>
    <col min="1" max="1" width="3.7109375" style="7" customWidth="1"/>
    <col min="2" max="2" width="43.42578125" style="7" customWidth="1"/>
    <col min="3" max="3" width="20.28515625" style="7" customWidth="1"/>
    <col min="4" max="4" width="13.85546875" style="7" customWidth="1"/>
    <col min="5" max="6" width="20.7109375" style="7" customWidth="1"/>
    <col min="7" max="7" width="25.7109375" style="7" customWidth="1"/>
    <col min="8" max="8" width="32.28515625" style="7" customWidth="1"/>
    <col min="9" max="9" width="10.42578125" style="7" bestFit="1" customWidth="1"/>
    <col min="10" max="12" width="8.85546875" style="7"/>
    <col min="13" max="13" width="8.42578125" style="7" bestFit="1" customWidth="1"/>
    <col min="14" max="16384" width="8.85546875" style="7"/>
  </cols>
  <sheetData>
    <row r="2" spans="2:8" ht="27" customHeight="1" x14ac:dyDescent="0.2">
      <c r="B2" s="271" t="s">
        <v>318</v>
      </c>
      <c r="C2" s="271"/>
      <c r="D2" s="271"/>
      <c r="E2" s="271"/>
      <c r="F2" s="271"/>
      <c r="G2" s="271"/>
      <c r="H2" s="271"/>
    </row>
    <row r="3" spans="2:8" x14ac:dyDescent="0.2">
      <c r="B3" s="282"/>
      <c r="C3" s="282"/>
      <c r="D3" s="282"/>
      <c r="E3" s="282"/>
      <c r="F3" s="282"/>
      <c r="G3" s="282"/>
      <c r="H3" s="282"/>
    </row>
    <row r="4" spans="2:8" ht="15.75" x14ac:dyDescent="0.25">
      <c r="B4" s="283" t="s">
        <v>187</v>
      </c>
      <c r="C4" s="283"/>
      <c r="D4" s="283"/>
      <c r="E4" s="283"/>
      <c r="F4" s="283"/>
      <c r="G4" s="283"/>
      <c r="H4" s="283"/>
    </row>
    <row r="5" spans="2:8" ht="32.25" customHeight="1" x14ac:dyDescent="0.25">
      <c r="B5" s="266" t="s">
        <v>255</v>
      </c>
      <c r="C5" s="281"/>
      <c r="D5" s="281"/>
      <c r="E5" s="281"/>
      <c r="F5" s="281"/>
      <c r="G5" s="281"/>
      <c r="H5" s="281"/>
    </row>
    <row r="6" spans="2:8" ht="14.25" customHeight="1" x14ac:dyDescent="0.2">
      <c r="B6" s="265"/>
      <c r="C6" s="265"/>
      <c r="D6" s="265"/>
      <c r="E6" s="265"/>
      <c r="F6" s="265"/>
      <c r="G6" s="265"/>
      <c r="H6" s="265"/>
    </row>
    <row r="7" spans="2:8" ht="17.25" customHeight="1" x14ac:dyDescent="0.2">
      <c r="B7" s="281" t="s">
        <v>170</v>
      </c>
      <c r="C7" s="281"/>
      <c r="D7" s="281"/>
      <c r="E7" s="281"/>
      <c r="F7" s="281"/>
      <c r="G7" s="281"/>
      <c r="H7" s="281"/>
    </row>
    <row r="8" spans="2:8" ht="59.25" customHeight="1" x14ac:dyDescent="0.2">
      <c r="B8" s="280" t="s">
        <v>256</v>
      </c>
      <c r="C8" s="280"/>
      <c r="D8" s="280"/>
      <c r="E8" s="280"/>
      <c r="F8" s="280"/>
      <c r="G8" s="280"/>
      <c r="H8" s="280"/>
    </row>
    <row r="9" spans="2:8" ht="51.75" customHeight="1" x14ac:dyDescent="0.2">
      <c r="B9" s="266" t="s">
        <v>319</v>
      </c>
      <c r="C9" s="266"/>
      <c r="D9" s="266"/>
      <c r="E9" s="266"/>
      <c r="F9" s="266"/>
      <c r="G9" s="266"/>
      <c r="H9" s="266"/>
    </row>
    <row r="10" spans="2:8" ht="40.5" customHeight="1" x14ac:dyDescent="0.2">
      <c r="B10" s="266" t="s">
        <v>242</v>
      </c>
      <c r="C10" s="266"/>
      <c r="D10" s="266"/>
      <c r="E10" s="266"/>
      <c r="F10" s="266"/>
      <c r="G10" s="266"/>
      <c r="H10" s="266"/>
    </row>
    <row r="11" spans="2:8" ht="138.75" customHeight="1" x14ac:dyDescent="0.2">
      <c r="B11" s="280" t="s">
        <v>259</v>
      </c>
      <c r="C11" s="280"/>
      <c r="D11" s="280"/>
      <c r="E11" s="280"/>
      <c r="F11" s="280"/>
      <c r="G11" s="280"/>
      <c r="H11" s="280"/>
    </row>
    <row r="12" spans="2:8" ht="25.5" customHeight="1" x14ac:dyDescent="0.2">
      <c r="B12" s="292" t="s">
        <v>258</v>
      </c>
      <c r="C12" s="293"/>
      <c r="D12" s="293"/>
      <c r="E12" s="293"/>
      <c r="F12" s="293"/>
      <c r="G12" s="293"/>
      <c r="H12" s="293"/>
    </row>
    <row r="13" spans="2:8" ht="31.5" customHeight="1" thickBot="1" x14ac:dyDescent="0.25">
      <c r="B13" s="291" t="s">
        <v>315</v>
      </c>
      <c r="C13" s="291"/>
      <c r="D13" s="291"/>
      <c r="E13" s="291"/>
      <c r="F13" s="291"/>
      <c r="G13" s="25"/>
      <c r="H13" s="13"/>
    </row>
    <row r="14" spans="2:8" s="23" customFormat="1" ht="26.25" customHeight="1" thickBot="1" x14ac:dyDescent="0.25">
      <c r="B14" s="44" t="s">
        <v>336</v>
      </c>
      <c r="C14" s="22" t="s">
        <v>188</v>
      </c>
      <c r="D14" s="22"/>
      <c r="E14" s="22"/>
      <c r="F14" s="22"/>
      <c r="G14" s="22"/>
      <c r="H14" s="22"/>
    </row>
    <row r="15" spans="2:8" ht="15" x14ac:dyDescent="0.2">
      <c r="B15" s="25"/>
      <c r="C15" s="25"/>
      <c r="D15" s="25"/>
      <c r="E15" s="25"/>
      <c r="F15" s="25"/>
      <c r="G15" s="25"/>
      <c r="H15" s="13"/>
    </row>
    <row r="16" spans="2:8" ht="24.75" customHeight="1" thickBot="1" x14ac:dyDescent="0.25">
      <c r="B16" s="291" t="s">
        <v>257</v>
      </c>
      <c r="C16" s="291"/>
      <c r="D16" s="291"/>
      <c r="E16" s="291"/>
      <c r="F16" s="291"/>
      <c r="G16" s="25"/>
      <c r="H16" s="13"/>
    </row>
    <row r="17" spans="2:8" ht="26.25" customHeight="1" thickBot="1" x14ac:dyDescent="0.25">
      <c r="B17" s="44">
        <v>89</v>
      </c>
      <c r="C17" s="25"/>
      <c r="D17" s="25"/>
      <c r="E17" s="25"/>
      <c r="F17" s="25"/>
      <c r="G17" s="25"/>
      <c r="H17" s="13"/>
    </row>
    <row r="18" spans="2:8" ht="15.75" thickBot="1" x14ac:dyDescent="0.25">
      <c r="B18" s="25"/>
      <c r="C18" s="25"/>
      <c r="D18" s="25"/>
      <c r="E18" s="25"/>
      <c r="F18" s="25"/>
      <c r="G18" s="25"/>
      <c r="H18" s="13"/>
    </row>
    <row r="19" spans="2:8" ht="18" x14ac:dyDescent="0.25">
      <c r="B19" s="275" t="s">
        <v>179</v>
      </c>
      <c r="C19" s="276"/>
      <c r="D19" s="276"/>
      <c r="E19" s="276"/>
      <c r="F19" s="276"/>
      <c r="G19" s="276"/>
      <c r="H19" s="277"/>
    </row>
    <row r="20" spans="2:8" ht="15.75" thickBot="1" x14ac:dyDescent="0.25">
      <c r="B20" s="272" t="str">
        <f>$B$14</f>
        <v>2015-16</v>
      </c>
      <c r="C20" s="273"/>
      <c r="D20" s="273"/>
      <c r="E20" s="273"/>
      <c r="F20" s="273"/>
      <c r="G20" s="273"/>
      <c r="H20" s="274"/>
    </row>
    <row r="21" spans="2:8" s="14" customFormat="1" ht="15" customHeight="1" x14ac:dyDescent="0.2">
      <c r="B21" s="284" t="s">
        <v>218</v>
      </c>
      <c r="C21" s="286" t="s">
        <v>219</v>
      </c>
      <c r="D21" s="287"/>
      <c r="E21" s="290" t="s">
        <v>121</v>
      </c>
      <c r="F21" s="290"/>
      <c r="G21" s="267" t="s">
        <v>174</v>
      </c>
      <c r="H21" s="278" t="s">
        <v>189</v>
      </c>
    </row>
    <row r="22" spans="2:8" s="14" customFormat="1" ht="37.5" customHeight="1" thickBot="1" x14ac:dyDescent="0.25">
      <c r="B22" s="285"/>
      <c r="C22" s="288"/>
      <c r="D22" s="289"/>
      <c r="E22" s="43" t="s">
        <v>297</v>
      </c>
      <c r="F22" s="43" t="s">
        <v>296</v>
      </c>
      <c r="G22" s="268"/>
      <c r="H22" s="279"/>
    </row>
    <row r="23" spans="2:8" ht="14.25" x14ac:dyDescent="0.2">
      <c r="B23" s="45" t="str">
        <f>'Detailed Record (Optional)'!D4</f>
        <v>Paper and cardboard</v>
      </c>
      <c r="C23" s="269" t="s">
        <v>3</v>
      </c>
      <c r="D23" s="270"/>
      <c r="E23" s="208">
        <f>SUM('Detailed Record (Optional)'!J6:U6)</f>
        <v>29.999999999999996</v>
      </c>
      <c r="F23" s="208">
        <f>SUM('Detailed Record (Optional)'!J5:U5)</f>
        <v>300</v>
      </c>
      <c r="G23" s="47"/>
      <c r="H23" s="48" t="s">
        <v>298</v>
      </c>
    </row>
    <row r="24" spans="2:8" ht="14.25" x14ac:dyDescent="0.2">
      <c r="B24" s="49" t="str">
        <f>'Detailed Record (Optional)'!D9</f>
        <v>General Waste</v>
      </c>
      <c r="C24" s="249" t="s">
        <v>144</v>
      </c>
      <c r="D24" s="250"/>
      <c r="E24" s="209">
        <f>SUM('Detailed Record (Optional)'!J11:U11)</f>
        <v>9.9</v>
      </c>
      <c r="F24" s="210">
        <f>SUM('Detailed Record (Optional)'!J10:U10)</f>
        <v>60.75</v>
      </c>
      <c r="G24" s="51"/>
      <c r="H24" s="52" t="s">
        <v>299</v>
      </c>
    </row>
    <row r="25" spans="2:8" ht="14.25" x14ac:dyDescent="0.2">
      <c r="B25" s="45" t="str">
        <f>'Detailed Record (Optional)'!D14</f>
        <v>Dry waste</v>
      </c>
      <c r="C25" s="249" t="s">
        <v>175</v>
      </c>
      <c r="D25" s="250"/>
      <c r="E25" s="210">
        <f>SUM('Detailed Record (Optional)'!J16:U16)</f>
        <v>0.45999999999999996</v>
      </c>
      <c r="F25" s="210">
        <f>SUM('Detailed Record (Optional)'!J15:U15)</f>
        <v>2.8800000000000003</v>
      </c>
      <c r="G25" s="51"/>
      <c r="H25" s="52" t="s">
        <v>312</v>
      </c>
    </row>
    <row r="26" spans="2:8" ht="14.25" x14ac:dyDescent="0.2">
      <c r="B26" s="45" t="str">
        <f>'Detailed Record (Optional)'!D19</f>
        <v>Food waste</v>
      </c>
      <c r="C26" s="249" t="s">
        <v>248</v>
      </c>
      <c r="D26" s="250"/>
      <c r="E26" s="209">
        <f>SUM('Detailed Record (Optional)'!J21:U21)</f>
        <v>21</v>
      </c>
      <c r="F26" s="210">
        <f>SUM('Detailed Record (Optional)'!J20:U20)</f>
        <v>49.500000000000007</v>
      </c>
      <c r="G26" s="51"/>
      <c r="H26" s="52"/>
    </row>
    <row r="27" spans="2:8" ht="14.25" x14ac:dyDescent="0.2">
      <c r="B27" s="45" t="str">
        <f>'Detailed Record (Optional)'!D24</f>
        <v>Organics</v>
      </c>
      <c r="C27" s="249" t="s">
        <v>249</v>
      </c>
      <c r="D27" s="250"/>
      <c r="E27" s="209">
        <f>SUM('Detailed Record (Optional)'!J26:U26)</f>
        <v>1.87</v>
      </c>
      <c r="F27" s="210">
        <f>SUM('Detailed Record (Optional)'!J25:U25)</f>
        <v>8</v>
      </c>
      <c r="G27" s="51"/>
      <c r="H27" s="52"/>
    </row>
    <row r="28" spans="2:8" ht="14.25" x14ac:dyDescent="0.2">
      <c r="B28" s="45"/>
      <c r="C28" s="249"/>
      <c r="D28" s="250"/>
      <c r="E28" s="50"/>
      <c r="F28" s="50"/>
      <c r="G28" s="51"/>
      <c r="H28" s="52"/>
    </row>
    <row r="29" spans="2:8" ht="14.25" x14ac:dyDescent="0.2">
      <c r="B29" s="45"/>
      <c r="C29" s="249"/>
      <c r="D29" s="250"/>
      <c r="E29" s="50"/>
      <c r="F29" s="50"/>
      <c r="G29" s="51"/>
      <c r="H29" s="52"/>
    </row>
    <row r="30" spans="2:8" ht="14.25" x14ac:dyDescent="0.2">
      <c r="B30" s="45"/>
      <c r="C30" s="249"/>
      <c r="D30" s="250"/>
      <c r="E30" s="50"/>
      <c r="F30" s="50"/>
      <c r="G30" s="51"/>
      <c r="H30" s="52"/>
    </row>
    <row r="31" spans="2:8" ht="14.25" x14ac:dyDescent="0.2">
      <c r="B31" s="45"/>
      <c r="C31" s="249"/>
      <c r="D31" s="250"/>
      <c r="E31" s="50"/>
      <c r="F31" s="50"/>
      <c r="G31" s="51"/>
      <c r="H31" s="52"/>
    </row>
    <row r="32" spans="2:8" ht="14.25" x14ac:dyDescent="0.2">
      <c r="B32" s="45"/>
      <c r="C32" s="249"/>
      <c r="D32" s="250"/>
      <c r="E32" s="50"/>
      <c r="F32" s="50"/>
      <c r="G32" s="51"/>
      <c r="H32" s="52"/>
    </row>
    <row r="33" spans="2:8" ht="14.25" x14ac:dyDescent="0.2">
      <c r="B33" s="49"/>
      <c r="C33" s="249"/>
      <c r="D33" s="250"/>
      <c r="E33" s="50"/>
      <c r="F33" s="50"/>
      <c r="G33" s="51"/>
      <c r="H33" s="52"/>
    </row>
    <row r="34" spans="2:8" ht="14.25" x14ac:dyDescent="0.2">
      <c r="B34" s="45"/>
      <c r="C34" s="249"/>
      <c r="D34" s="250"/>
      <c r="E34" s="50"/>
      <c r="F34" s="50"/>
      <c r="G34" s="51"/>
      <c r="H34" s="52"/>
    </row>
    <row r="35" spans="2:8" ht="14.25" x14ac:dyDescent="0.2">
      <c r="B35" s="49"/>
      <c r="C35" s="249"/>
      <c r="D35" s="250"/>
      <c r="E35" s="50"/>
      <c r="F35" s="50"/>
      <c r="G35" s="51"/>
      <c r="H35" s="52"/>
    </row>
    <row r="36" spans="2:8" ht="14.25" x14ac:dyDescent="0.2">
      <c r="B36" s="45"/>
      <c r="C36" s="249"/>
      <c r="D36" s="250"/>
      <c r="E36" s="50"/>
      <c r="F36" s="50"/>
      <c r="G36" s="51"/>
      <c r="H36" s="52"/>
    </row>
    <row r="37" spans="2:8" ht="14.25" x14ac:dyDescent="0.2">
      <c r="B37" s="49"/>
      <c r="C37" s="249"/>
      <c r="D37" s="250"/>
      <c r="E37" s="50"/>
      <c r="F37" s="50"/>
      <c r="G37" s="51"/>
      <c r="H37" s="52"/>
    </row>
    <row r="38" spans="2:8" ht="14.25" x14ac:dyDescent="0.2">
      <c r="B38" s="45"/>
      <c r="C38" s="249"/>
      <c r="D38" s="250"/>
      <c r="E38" s="50"/>
      <c r="F38" s="50"/>
      <c r="G38" s="51"/>
      <c r="H38" s="52"/>
    </row>
    <row r="39" spans="2:8" ht="14.25" x14ac:dyDescent="0.2">
      <c r="B39" s="49"/>
      <c r="C39" s="249"/>
      <c r="D39" s="250"/>
      <c r="E39" s="50"/>
      <c r="F39" s="50"/>
      <c r="G39" s="51"/>
      <c r="H39" s="52"/>
    </row>
    <row r="40" spans="2:8" ht="14.25" x14ac:dyDescent="0.2">
      <c r="B40" s="49"/>
      <c r="C40" s="249"/>
      <c r="D40" s="250"/>
      <c r="E40" s="50"/>
      <c r="F40" s="50"/>
      <c r="G40" s="51"/>
      <c r="H40" s="52"/>
    </row>
    <row r="41" spans="2:8" ht="14.25" x14ac:dyDescent="0.2">
      <c r="B41" s="49"/>
      <c r="C41" s="249"/>
      <c r="D41" s="250"/>
      <c r="E41" s="50"/>
      <c r="F41" s="50"/>
      <c r="G41" s="51"/>
      <c r="H41" s="52"/>
    </row>
    <row r="42" spans="2:8" ht="14.25" x14ac:dyDescent="0.2">
      <c r="B42" s="49"/>
      <c r="C42" s="249"/>
      <c r="D42" s="250"/>
      <c r="E42" s="50"/>
      <c r="F42" s="50"/>
      <c r="G42" s="51"/>
      <c r="H42" s="52"/>
    </row>
    <row r="43" spans="2:8" ht="15" thickBot="1" x14ac:dyDescent="0.25">
      <c r="B43" s="53"/>
      <c r="C43" s="263"/>
      <c r="D43" s="264"/>
      <c r="E43" s="54"/>
      <c r="F43" s="54"/>
      <c r="G43" s="55"/>
      <c r="H43" s="56"/>
    </row>
    <row r="44" spans="2:8" ht="16.5" thickBot="1" x14ac:dyDescent="0.25">
      <c r="B44" s="257" t="s">
        <v>190</v>
      </c>
      <c r="C44" s="258"/>
      <c r="D44" s="259"/>
      <c r="E44" s="59">
        <f>SUM(E23:E43)</f>
        <v>63.23</v>
      </c>
      <c r="F44" s="59">
        <f>SUM(F23:F43)</f>
        <v>421.13</v>
      </c>
      <c r="G44" s="60">
        <f>SUM(G23:G43)</f>
        <v>0</v>
      </c>
      <c r="H44" s="58"/>
    </row>
    <row r="45" spans="2:8" ht="16.5" thickBot="1" x14ac:dyDescent="0.25">
      <c r="B45" s="40"/>
      <c r="C45" s="41"/>
      <c r="D45" s="41"/>
      <c r="E45" s="41"/>
      <c r="F45" s="41"/>
      <c r="G45" s="41"/>
      <c r="H45" s="32" t="s">
        <v>155</v>
      </c>
    </row>
    <row r="46" spans="2:8" ht="14.25" x14ac:dyDescent="0.2">
      <c r="B46" s="254" t="s">
        <v>142</v>
      </c>
      <c r="C46" s="255"/>
      <c r="D46" s="256"/>
      <c r="E46" s="65">
        <f t="shared" ref="E46:E52" si="0">SUMIF($C$23:$C$43,$B46,$E$23:$E$43)</f>
        <v>0</v>
      </c>
      <c r="F46" s="65">
        <f t="shared" ref="F46:F53" si="1">SUMIF($C$23:$C$43,$B46,$F$23:$F$43)</f>
        <v>0</v>
      </c>
      <c r="G46" s="66">
        <f>SUMIF($C$23:$C$43,$B46,$G$23:$G$43)</f>
        <v>0</v>
      </c>
      <c r="H46" s="211">
        <f t="shared" ref="H46:H53" si="2">IF($E$44=0,"",E46/$E$44)</f>
        <v>0</v>
      </c>
    </row>
    <row r="47" spans="2:8" ht="14.25" x14ac:dyDescent="0.2">
      <c r="B47" s="243" t="s">
        <v>3</v>
      </c>
      <c r="C47" s="244"/>
      <c r="D47" s="245"/>
      <c r="E47" s="57">
        <f t="shared" si="0"/>
        <v>29.999999999999996</v>
      </c>
      <c r="F47" s="57">
        <f t="shared" si="1"/>
        <v>300</v>
      </c>
      <c r="G47" s="67">
        <f t="shared" ref="G47:G53" si="3">SUMIF($C$23:$C$43,$B47,$G$23:$G$43)</f>
        <v>0</v>
      </c>
      <c r="H47" s="70">
        <f t="shared" si="2"/>
        <v>0.47445832674363431</v>
      </c>
    </row>
    <row r="48" spans="2:8" ht="14.25" x14ac:dyDescent="0.2">
      <c r="B48" s="243" t="s">
        <v>249</v>
      </c>
      <c r="C48" s="244"/>
      <c r="D48" s="245"/>
      <c r="E48" s="57">
        <f>SUMIF($C$23:$C$43,$B48,$E$23:$E$43)</f>
        <v>1.87</v>
      </c>
      <c r="F48" s="57">
        <f t="shared" si="1"/>
        <v>8</v>
      </c>
      <c r="G48" s="67">
        <f t="shared" si="3"/>
        <v>0</v>
      </c>
      <c r="H48" s="70">
        <f t="shared" si="2"/>
        <v>2.9574569033686545E-2</v>
      </c>
    </row>
    <row r="49" spans="2:9" ht="14.25" x14ac:dyDescent="0.2">
      <c r="B49" s="243" t="s">
        <v>248</v>
      </c>
      <c r="C49" s="244"/>
      <c r="D49" s="245"/>
      <c r="E49" s="57">
        <f>SUMIF($C$23:$C$43,$B49,$E$23:$E$43)</f>
        <v>21</v>
      </c>
      <c r="F49" s="57">
        <f t="shared" si="1"/>
        <v>49.500000000000007</v>
      </c>
      <c r="G49" s="67">
        <f t="shared" si="3"/>
        <v>0</v>
      </c>
      <c r="H49" s="70">
        <f t="shared" si="2"/>
        <v>0.33212082872054405</v>
      </c>
    </row>
    <row r="50" spans="2:9" ht="14.25" x14ac:dyDescent="0.2">
      <c r="B50" s="243" t="s">
        <v>217</v>
      </c>
      <c r="C50" s="244"/>
      <c r="D50" s="245"/>
      <c r="E50" s="57">
        <f t="shared" si="0"/>
        <v>0.45999999999999996</v>
      </c>
      <c r="F50" s="57">
        <f t="shared" si="1"/>
        <v>2.8800000000000003</v>
      </c>
      <c r="G50" s="67">
        <f t="shared" si="3"/>
        <v>0</v>
      </c>
      <c r="H50" s="70">
        <f t="shared" si="2"/>
        <v>7.2750276767357264E-3</v>
      </c>
    </row>
    <row r="51" spans="2:9" ht="14.25" x14ac:dyDescent="0.2">
      <c r="B51" s="243" t="s">
        <v>144</v>
      </c>
      <c r="C51" s="244"/>
      <c r="D51" s="245"/>
      <c r="E51" s="57">
        <f t="shared" si="0"/>
        <v>9.9</v>
      </c>
      <c r="F51" s="57">
        <f t="shared" si="1"/>
        <v>60.75</v>
      </c>
      <c r="G51" s="67">
        <f t="shared" si="3"/>
        <v>0</v>
      </c>
      <c r="H51" s="70">
        <f t="shared" si="2"/>
        <v>0.15657124782539936</v>
      </c>
    </row>
    <row r="52" spans="2:9" ht="14.25" x14ac:dyDescent="0.2">
      <c r="B52" s="260" t="s">
        <v>216</v>
      </c>
      <c r="C52" s="261"/>
      <c r="D52" s="262"/>
      <c r="E52" s="57">
        <f t="shared" si="0"/>
        <v>0</v>
      </c>
      <c r="F52" s="57">
        <f t="shared" si="1"/>
        <v>0</v>
      </c>
      <c r="G52" s="67">
        <f t="shared" si="3"/>
        <v>0</v>
      </c>
      <c r="H52" s="70">
        <f t="shared" si="2"/>
        <v>0</v>
      </c>
    </row>
    <row r="53" spans="2:9" ht="15" thickBot="1" x14ac:dyDescent="0.25">
      <c r="B53" s="246" t="s">
        <v>110</v>
      </c>
      <c r="C53" s="247"/>
      <c r="D53" s="248"/>
      <c r="E53" s="57">
        <f>SUMIF($C$23:$C$43,$B53,$E$23:$E$43)</f>
        <v>0</v>
      </c>
      <c r="F53" s="57">
        <f t="shared" si="1"/>
        <v>0</v>
      </c>
      <c r="G53" s="67">
        <f t="shared" si="3"/>
        <v>0</v>
      </c>
      <c r="H53" s="70">
        <f t="shared" si="2"/>
        <v>0</v>
      </c>
    </row>
    <row r="54" spans="2:9" ht="17.25" thickTop="1" thickBot="1" x14ac:dyDescent="0.25">
      <c r="B54" s="251" t="s">
        <v>143</v>
      </c>
      <c r="C54" s="252"/>
      <c r="D54" s="253"/>
      <c r="E54" s="61">
        <f>SUM(E46:E50)+E53</f>
        <v>53.33</v>
      </c>
      <c r="F54" s="61">
        <f>SUM(F46:F50)+F53</f>
        <v>360.38</v>
      </c>
      <c r="G54" s="68">
        <f>SUM(G46:G50)+G53</f>
        <v>0</v>
      </c>
      <c r="H54" s="63"/>
      <c r="I54" s="19"/>
    </row>
    <row r="55" spans="2:9" ht="16.5" thickBot="1" x14ac:dyDescent="0.25">
      <c r="B55" s="240" t="s">
        <v>176</v>
      </c>
      <c r="C55" s="241"/>
      <c r="D55" s="242"/>
      <c r="E55" s="62">
        <f>E51+E52</f>
        <v>9.9</v>
      </c>
      <c r="F55" s="62">
        <f>F51+F52</f>
        <v>60.75</v>
      </c>
      <c r="G55" s="69">
        <f>G51+G52</f>
        <v>0</v>
      </c>
      <c r="H55" s="64"/>
      <c r="I55" s="18"/>
    </row>
    <row r="90" spans="6:7" x14ac:dyDescent="0.2">
      <c r="F90" s="42"/>
      <c r="G90" s="42"/>
    </row>
    <row r="91" spans="6:7" x14ac:dyDescent="0.2">
      <c r="F91" s="42"/>
      <c r="G91" s="42"/>
    </row>
    <row r="92" spans="6:7" x14ac:dyDescent="0.2">
      <c r="F92" s="42"/>
      <c r="G92" s="42"/>
    </row>
    <row r="93" spans="6:7" x14ac:dyDescent="0.2">
      <c r="F93" s="42"/>
      <c r="G93" s="42"/>
    </row>
    <row r="94" spans="6:7" x14ac:dyDescent="0.2">
      <c r="F94" s="42"/>
      <c r="G94" s="42"/>
    </row>
    <row r="95" spans="6:7" x14ac:dyDescent="0.2">
      <c r="F95" s="42"/>
      <c r="G95" s="42"/>
    </row>
    <row r="96" spans="6:7" x14ac:dyDescent="0.2">
      <c r="F96" s="42"/>
      <c r="G96" s="42"/>
    </row>
  </sheetData>
  <sheetProtection algorithmName="SHA-512" hashValue="wm56NChdq0vB4TrclvOb6FLe5KmOs1Gl84hNwyMLWXoE8P5l+xrDmVmjkIeRWyehrqDg9OM5RulNERkr7SDuog==" saltValue="Nq9A1fQOyudJGh3DQV/kow==" spinCount="100000" sheet="1" objects="1" scenarios="1" selectLockedCells="1" selectUnlockedCells="1"/>
  <mergeCells count="52">
    <mergeCell ref="B2:H2"/>
    <mergeCell ref="B20:H20"/>
    <mergeCell ref="B19:H19"/>
    <mergeCell ref="H21:H22"/>
    <mergeCell ref="B8:H8"/>
    <mergeCell ref="B7:H7"/>
    <mergeCell ref="B3:H3"/>
    <mergeCell ref="B5:H5"/>
    <mergeCell ref="B4:H4"/>
    <mergeCell ref="B21:B22"/>
    <mergeCell ref="C21:D22"/>
    <mergeCell ref="E21:F21"/>
    <mergeCell ref="B16:F16"/>
    <mergeCell ref="B13:F13"/>
    <mergeCell ref="B11:H11"/>
    <mergeCell ref="B12:H12"/>
    <mergeCell ref="C31:D31"/>
    <mergeCell ref="C26:D26"/>
    <mergeCell ref="C27:D27"/>
    <mergeCell ref="C28:D28"/>
    <mergeCell ref="C29:D29"/>
    <mergeCell ref="C30:D30"/>
    <mergeCell ref="B6:H6"/>
    <mergeCell ref="B9:H9"/>
    <mergeCell ref="B10:H10"/>
    <mergeCell ref="G21:G22"/>
    <mergeCell ref="C25:D25"/>
    <mergeCell ref="C23:D23"/>
    <mergeCell ref="C36:D36"/>
    <mergeCell ref="C37:D37"/>
    <mergeCell ref="C38:D38"/>
    <mergeCell ref="B51:D51"/>
    <mergeCell ref="C42:D42"/>
    <mergeCell ref="C41:D41"/>
    <mergeCell ref="C39:D39"/>
    <mergeCell ref="C40:D40"/>
    <mergeCell ref="B55:D55"/>
    <mergeCell ref="B49:D49"/>
    <mergeCell ref="B50:D50"/>
    <mergeCell ref="B53:D53"/>
    <mergeCell ref="C24:D24"/>
    <mergeCell ref="B54:D54"/>
    <mergeCell ref="B47:D47"/>
    <mergeCell ref="B48:D48"/>
    <mergeCell ref="B46:D46"/>
    <mergeCell ref="B44:D44"/>
    <mergeCell ref="B52:D52"/>
    <mergeCell ref="C43:D43"/>
    <mergeCell ref="C32:D32"/>
    <mergeCell ref="C33:D33"/>
    <mergeCell ref="C34:D34"/>
    <mergeCell ref="C35:D35"/>
  </mergeCells>
  <phoneticPr fontId="4" type="noConversion"/>
  <conditionalFormatting sqref="B23:H43">
    <cfRule type="notContainsBlanks" dxfId="11" priority="4">
      <formula>LEN(TRIM(B23))&gt;0</formula>
    </cfRule>
  </conditionalFormatting>
  <conditionalFormatting sqref="B14">
    <cfRule type="notContainsBlanks" dxfId="10" priority="2">
      <formula>LEN(TRIM(B14))&gt;0</formula>
    </cfRule>
  </conditionalFormatting>
  <conditionalFormatting sqref="B17">
    <cfRule type="notContainsBlanks" dxfId="9" priority="1">
      <formula>LEN(TRIM(B17))&gt;0</formula>
    </cfRule>
  </conditionalFormatting>
  <dataValidations count="1">
    <dataValidation type="list" allowBlank="1" showInputMessage="1" showErrorMessage="1" sqref="C23:D43">
      <formula1>"Reused, Recycled, Composted: on-site, Composted: off-site, Recovered (for energy), Landfill, Other, Treated then landfill"</formula1>
    </dataValidation>
  </dataValidations>
  <pageMargins left="0.39370078740157483" right="0.35433070866141736" top="0.39370078740157483" bottom="0.39370078740157483" header="0.19685039370078741" footer="0.11811023622047245"/>
  <pageSetup paperSize="9" scale="6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AU39"/>
  <sheetViews>
    <sheetView workbookViewId="0">
      <selection activeCell="B4" sqref="B4"/>
    </sheetView>
  </sheetViews>
  <sheetFormatPr defaultColWidth="8.85546875" defaultRowHeight="12.75" x14ac:dyDescent="0.2"/>
  <cols>
    <col min="1" max="1" width="3.7109375" style="1" customWidth="1"/>
    <col min="2" max="2" width="19.28515625" style="1" bestFit="1" customWidth="1"/>
    <col min="3" max="3" width="17.85546875" style="1" bestFit="1" customWidth="1"/>
    <col min="4" max="4" width="20.85546875" style="1" bestFit="1" customWidth="1"/>
    <col min="5" max="5" width="31" style="1" bestFit="1" customWidth="1"/>
    <col min="6" max="6" width="19.42578125" style="80" customWidth="1"/>
    <col min="7" max="7" width="15" style="1" bestFit="1" customWidth="1"/>
    <col min="8" max="8" width="14.85546875" style="1" bestFit="1" customWidth="1"/>
    <col min="9" max="9" width="22.28515625" style="1" bestFit="1" customWidth="1"/>
    <col min="10" max="11" width="8.85546875" style="1"/>
    <col min="12" max="12" width="9.85546875" style="1" bestFit="1" customWidth="1"/>
    <col min="13" max="16384" width="8.85546875" style="1"/>
  </cols>
  <sheetData>
    <row r="1" spans="2:47" ht="13.5" thickBot="1" x14ac:dyDescent="0.25"/>
    <row r="2" spans="2:47" s="81" customFormat="1" ht="31.5" customHeight="1" thickBot="1" x14ac:dyDescent="0.25">
      <c r="B2" s="297" t="s">
        <v>337</v>
      </c>
      <c r="C2" s="298"/>
      <c r="D2" s="298"/>
      <c r="E2" s="298"/>
      <c r="F2" s="298"/>
      <c r="G2" s="298"/>
      <c r="H2" s="299"/>
      <c r="I2" s="300" t="s">
        <v>122</v>
      </c>
      <c r="J2" s="294" t="s">
        <v>316</v>
      </c>
      <c r="K2" s="295"/>
      <c r="L2" s="295"/>
      <c r="M2" s="295"/>
      <c r="N2" s="295"/>
      <c r="O2" s="295"/>
      <c r="P2" s="295"/>
      <c r="Q2" s="295"/>
      <c r="R2" s="295"/>
      <c r="S2" s="295"/>
      <c r="T2" s="295"/>
      <c r="U2" s="296"/>
      <c r="V2" s="294" t="s">
        <v>140</v>
      </c>
      <c r="W2" s="295"/>
      <c r="X2" s="295"/>
      <c r="Y2" s="295"/>
      <c r="Z2" s="295"/>
      <c r="AA2" s="295"/>
      <c r="AB2" s="295"/>
      <c r="AC2" s="295"/>
      <c r="AD2" s="295"/>
      <c r="AE2" s="295"/>
      <c r="AF2" s="295"/>
      <c r="AG2" s="296"/>
      <c r="AH2" s="294" t="s">
        <v>140</v>
      </c>
      <c r="AI2" s="295"/>
      <c r="AJ2" s="295"/>
      <c r="AK2" s="295"/>
      <c r="AL2" s="295"/>
      <c r="AM2" s="295"/>
      <c r="AN2" s="295"/>
      <c r="AO2" s="295"/>
      <c r="AP2" s="295"/>
      <c r="AQ2" s="295"/>
      <c r="AR2" s="295"/>
      <c r="AS2" s="296"/>
      <c r="AT2" s="1"/>
      <c r="AU2" s="1"/>
    </row>
    <row r="3" spans="2:47" s="81" customFormat="1" ht="69" thickBot="1" x14ac:dyDescent="0.25">
      <c r="B3" s="71" t="s">
        <v>141</v>
      </c>
      <c r="C3" s="72" t="s">
        <v>136</v>
      </c>
      <c r="D3" s="73" t="s">
        <v>220</v>
      </c>
      <c r="E3" s="74" t="s">
        <v>221</v>
      </c>
      <c r="F3" s="75" t="s">
        <v>192</v>
      </c>
      <c r="G3" s="72" t="s">
        <v>137</v>
      </c>
      <c r="H3" s="76" t="s">
        <v>138</v>
      </c>
      <c r="I3" s="301"/>
      <c r="J3" s="77" t="s">
        <v>129</v>
      </c>
      <c r="K3" s="78" t="s">
        <v>130</v>
      </c>
      <c r="L3" s="78" t="s">
        <v>131</v>
      </c>
      <c r="M3" s="78" t="s">
        <v>132</v>
      </c>
      <c r="N3" s="78" t="s">
        <v>133</v>
      </c>
      <c r="O3" s="78" t="s">
        <v>134</v>
      </c>
      <c r="P3" s="78" t="s">
        <v>123</v>
      </c>
      <c r="Q3" s="78" t="s">
        <v>124</v>
      </c>
      <c r="R3" s="78" t="s">
        <v>125</v>
      </c>
      <c r="S3" s="78" t="s">
        <v>126</v>
      </c>
      <c r="T3" s="78" t="s">
        <v>127</v>
      </c>
      <c r="U3" s="79" t="s">
        <v>128</v>
      </c>
      <c r="V3" s="77" t="s">
        <v>129</v>
      </c>
      <c r="W3" s="78" t="s">
        <v>130</v>
      </c>
      <c r="X3" s="78" t="s">
        <v>131</v>
      </c>
      <c r="Y3" s="78" t="s">
        <v>132</v>
      </c>
      <c r="Z3" s="78" t="s">
        <v>133</v>
      </c>
      <c r="AA3" s="78" t="s">
        <v>134</v>
      </c>
      <c r="AB3" s="78" t="s">
        <v>123</v>
      </c>
      <c r="AC3" s="78" t="s">
        <v>124</v>
      </c>
      <c r="AD3" s="78" t="s">
        <v>125</v>
      </c>
      <c r="AE3" s="78" t="s">
        <v>126</v>
      </c>
      <c r="AF3" s="78" t="s">
        <v>127</v>
      </c>
      <c r="AG3" s="79" t="s">
        <v>128</v>
      </c>
      <c r="AH3" s="77" t="s">
        <v>129</v>
      </c>
      <c r="AI3" s="78" t="s">
        <v>130</v>
      </c>
      <c r="AJ3" s="78" t="s">
        <v>131</v>
      </c>
      <c r="AK3" s="78" t="s">
        <v>132</v>
      </c>
      <c r="AL3" s="78" t="s">
        <v>133</v>
      </c>
      <c r="AM3" s="78" t="s">
        <v>134</v>
      </c>
      <c r="AN3" s="78" t="s">
        <v>123</v>
      </c>
      <c r="AO3" s="78" t="s">
        <v>124</v>
      </c>
      <c r="AP3" s="78" t="s">
        <v>125</v>
      </c>
      <c r="AQ3" s="78" t="s">
        <v>126</v>
      </c>
      <c r="AR3" s="78" t="s">
        <v>127</v>
      </c>
      <c r="AS3" s="79" t="s">
        <v>128</v>
      </c>
      <c r="AT3" s="1"/>
      <c r="AU3" s="1"/>
    </row>
    <row r="4" spans="2:47" s="83" customFormat="1" ht="24.75" customHeight="1" x14ac:dyDescent="0.2">
      <c r="B4" s="170" t="s">
        <v>276</v>
      </c>
      <c r="C4" s="171" t="s">
        <v>277</v>
      </c>
      <c r="D4" s="172" t="s">
        <v>278</v>
      </c>
      <c r="E4" s="170" t="s">
        <v>3</v>
      </c>
      <c r="F4" s="173" t="s">
        <v>311</v>
      </c>
      <c r="G4" s="174" t="s">
        <v>280</v>
      </c>
      <c r="H4" s="175">
        <v>1</v>
      </c>
      <c r="I4" s="82" t="s">
        <v>191</v>
      </c>
      <c r="J4" s="176">
        <v>4</v>
      </c>
      <c r="K4" s="177">
        <v>5</v>
      </c>
      <c r="L4" s="177">
        <v>4</v>
      </c>
      <c r="M4" s="177">
        <v>4</v>
      </c>
      <c r="N4" s="177">
        <v>4</v>
      </c>
      <c r="O4" s="178">
        <v>4</v>
      </c>
      <c r="P4" s="179">
        <v>4</v>
      </c>
      <c r="Q4" s="177">
        <v>4</v>
      </c>
      <c r="R4" s="177">
        <v>4</v>
      </c>
      <c r="S4" s="177">
        <v>4</v>
      </c>
      <c r="T4" s="177">
        <v>5</v>
      </c>
      <c r="U4" s="180">
        <v>4</v>
      </c>
      <c r="V4" s="176"/>
      <c r="W4" s="177"/>
      <c r="X4" s="177"/>
      <c r="Y4" s="177"/>
      <c r="Z4" s="177"/>
      <c r="AA4" s="178"/>
      <c r="AB4" s="179"/>
      <c r="AC4" s="177"/>
      <c r="AD4" s="177"/>
      <c r="AE4" s="177"/>
      <c r="AF4" s="177"/>
      <c r="AG4" s="180"/>
      <c r="AH4" s="176"/>
      <c r="AI4" s="177"/>
      <c r="AJ4" s="177"/>
      <c r="AK4" s="177"/>
      <c r="AL4" s="177"/>
      <c r="AM4" s="178"/>
      <c r="AN4" s="179"/>
      <c r="AO4" s="177"/>
      <c r="AP4" s="177"/>
      <c r="AQ4" s="177"/>
      <c r="AR4" s="177"/>
      <c r="AS4" s="180"/>
    </row>
    <row r="5" spans="2:47" s="83" customFormat="1" ht="24.75" customHeight="1" x14ac:dyDescent="0.2">
      <c r="B5" s="84"/>
      <c r="C5" s="85"/>
      <c r="D5" s="86"/>
      <c r="E5" s="87"/>
      <c r="F5" s="88"/>
      <c r="G5" s="89"/>
      <c r="H5" s="90"/>
      <c r="I5" s="91" t="s">
        <v>139</v>
      </c>
      <c r="J5" s="203">
        <f t="shared" ref="J5:U5" si="0">J4*(3*2)</f>
        <v>24</v>
      </c>
      <c r="K5" s="204">
        <f t="shared" si="0"/>
        <v>30</v>
      </c>
      <c r="L5" s="204">
        <f t="shared" si="0"/>
        <v>24</v>
      </c>
      <c r="M5" s="204">
        <f t="shared" si="0"/>
        <v>24</v>
      </c>
      <c r="N5" s="204">
        <f t="shared" si="0"/>
        <v>24</v>
      </c>
      <c r="O5" s="205">
        <f t="shared" si="0"/>
        <v>24</v>
      </c>
      <c r="P5" s="204">
        <f t="shared" si="0"/>
        <v>24</v>
      </c>
      <c r="Q5" s="206">
        <f t="shared" si="0"/>
        <v>24</v>
      </c>
      <c r="R5" s="206">
        <f t="shared" si="0"/>
        <v>24</v>
      </c>
      <c r="S5" s="206">
        <f t="shared" si="0"/>
        <v>24</v>
      </c>
      <c r="T5" s="206">
        <f t="shared" si="0"/>
        <v>30</v>
      </c>
      <c r="U5" s="207">
        <f t="shared" si="0"/>
        <v>24</v>
      </c>
      <c r="V5" s="203"/>
      <c r="W5" s="204"/>
      <c r="X5" s="204"/>
      <c r="Y5" s="204"/>
      <c r="Z5" s="204"/>
      <c r="AA5" s="205"/>
      <c r="AB5" s="204"/>
      <c r="AC5" s="206"/>
      <c r="AD5" s="206"/>
      <c r="AE5" s="206"/>
      <c r="AF5" s="206"/>
      <c r="AG5" s="207"/>
      <c r="AH5" s="203"/>
      <c r="AI5" s="204"/>
      <c r="AJ5" s="204"/>
      <c r="AK5" s="204"/>
      <c r="AL5" s="204"/>
      <c r="AM5" s="205"/>
      <c r="AN5" s="204"/>
      <c r="AO5" s="206"/>
      <c r="AP5" s="206"/>
      <c r="AQ5" s="206"/>
      <c r="AR5" s="206"/>
      <c r="AS5" s="207"/>
    </row>
    <row r="6" spans="2:47" s="83" customFormat="1" ht="24.75" customHeight="1" x14ac:dyDescent="0.2">
      <c r="B6" s="84"/>
      <c r="C6" s="85"/>
      <c r="D6" s="86"/>
      <c r="E6" s="87"/>
      <c r="F6" s="88"/>
      <c r="G6" s="89"/>
      <c r="H6" s="90"/>
      <c r="I6" s="91" t="s">
        <v>135</v>
      </c>
      <c r="J6" s="181">
        <v>2.4</v>
      </c>
      <c r="K6" s="182">
        <v>3</v>
      </c>
      <c r="L6" s="182">
        <v>2.4</v>
      </c>
      <c r="M6" s="182">
        <v>2.4</v>
      </c>
      <c r="N6" s="182">
        <v>2.4</v>
      </c>
      <c r="O6" s="183">
        <v>2.4</v>
      </c>
      <c r="P6" s="182">
        <v>2.4</v>
      </c>
      <c r="Q6" s="195">
        <v>2.4</v>
      </c>
      <c r="R6" s="195">
        <v>2.4</v>
      </c>
      <c r="S6" s="195">
        <v>2.4</v>
      </c>
      <c r="T6" s="195">
        <v>3</v>
      </c>
      <c r="U6" s="196">
        <v>2.4</v>
      </c>
      <c r="V6" s="181"/>
      <c r="W6" s="182"/>
      <c r="X6" s="182"/>
      <c r="Y6" s="182"/>
      <c r="Z6" s="182"/>
      <c r="AA6" s="183"/>
      <c r="AB6" s="184"/>
      <c r="AC6" s="185"/>
      <c r="AD6" s="185"/>
      <c r="AE6" s="185"/>
      <c r="AF6" s="185"/>
      <c r="AG6" s="186"/>
      <c r="AH6" s="181"/>
      <c r="AI6" s="182"/>
      <c r="AJ6" s="182"/>
      <c r="AK6" s="182"/>
      <c r="AL6" s="182"/>
      <c r="AM6" s="183"/>
      <c r="AN6" s="184"/>
      <c r="AO6" s="185"/>
      <c r="AP6" s="185"/>
      <c r="AQ6" s="185"/>
      <c r="AR6" s="185"/>
      <c r="AS6" s="186"/>
    </row>
    <row r="7" spans="2:47" s="83" customFormat="1" ht="24.75" customHeight="1" x14ac:dyDescent="0.2">
      <c r="B7" s="84"/>
      <c r="C7" s="85"/>
      <c r="D7" s="86"/>
      <c r="E7" s="87"/>
      <c r="F7" s="88"/>
      <c r="G7" s="89"/>
      <c r="H7" s="90"/>
      <c r="I7" s="91" t="s">
        <v>145</v>
      </c>
      <c r="J7" s="193"/>
      <c r="K7" s="194"/>
      <c r="L7" s="197"/>
      <c r="M7" s="194"/>
      <c r="N7" s="194"/>
      <c r="O7" s="183"/>
      <c r="P7" s="184"/>
      <c r="Q7" s="185"/>
      <c r="R7" s="185"/>
      <c r="S7" s="185"/>
      <c r="T7" s="185"/>
      <c r="U7" s="186"/>
      <c r="V7" s="181"/>
      <c r="W7" s="182"/>
      <c r="X7" s="182"/>
      <c r="Y7" s="182"/>
      <c r="Z7" s="182"/>
      <c r="AA7" s="183"/>
      <c r="AB7" s="184"/>
      <c r="AC7" s="185"/>
      <c r="AD7" s="185"/>
      <c r="AE7" s="185"/>
      <c r="AF7" s="185"/>
      <c r="AG7" s="186"/>
      <c r="AH7" s="181"/>
      <c r="AI7" s="182"/>
      <c r="AJ7" s="182"/>
      <c r="AK7" s="182"/>
      <c r="AL7" s="182"/>
      <c r="AM7" s="183"/>
      <c r="AN7" s="184"/>
      <c r="AO7" s="185"/>
      <c r="AP7" s="185"/>
      <c r="AQ7" s="185"/>
      <c r="AR7" s="185"/>
      <c r="AS7" s="186"/>
    </row>
    <row r="8" spans="2:47" s="83" customFormat="1" ht="24.75" customHeight="1" thickBot="1" x14ac:dyDescent="0.25">
      <c r="B8" s="84"/>
      <c r="C8" s="85"/>
      <c r="D8" s="86"/>
      <c r="E8" s="107"/>
      <c r="F8" s="88"/>
      <c r="G8" s="89"/>
      <c r="H8" s="90"/>
      <c r="I8" s="91" t="s">
        <v>146</v>
      </c>
      <c r="J8" s="193"/>
      <c r="K8" s="194"/>
      <c r="L8" s="194"/>
      <c r="M8" s="194"/>
      <c r="N8" s="194"/>
      <c r="O8" s="183"/>
      <c r="P8" s="184"/>
      <c r="Q8" s="185"/>
      <c r="R8" s="185"/>
      <c r="S8" s="185"/>
      <c r="T8" s="185"/>
      <c r="U8" s="186"/>
      <c r="V8" s="181"/>
      <c r="W8" s="182"/>
      <c r="X8" s="182"/>
      <c r="Y8" s="182"/>
      <c r="Z8" s="182"/>
      <c r="AA8" s="183"/>
      <c r="AB8" s="184"/>
      <c r="AC8" s="185"/>
      <c r="AD8" s="185"/>
      <c r="AE8" s="185"/>
      <c r="AF8" s="185"/>
      <c r="AG8" s="186"/>
      <c r="AH8" s="181"/>
      <c r="AI8" s="182"/>
      <c r="AJ8" s="182"/>
      <c r="AK8" s="182"/>
      <c r="AL8" s="182"/>
      <c r="AM8" s="183"/>
      <c r="AN8" s="184"/>
      <c r="AO8" s="185"/>
      <c r="AP8" s="185"/>
      <c r="AQ8" s="185"/>
      <c r="AR8" s="185"/>
      <c r="AS8" s="186"/>
    </row>
    <row r="9" spans="2:47" s="83" customFormat="1" ht="24.75" customHeight="1" x14ac:dyDescent="0.2">
      <c r="B9" s="170" t="s">
        <v>282</v>
      </c>
      <c r="C9" s="171" t="s">
        <v>277</v>
      </c>
      <c r="D9" s="172" t="s">
        <v>281</v>
      </c>
      <c r="E9" s="170" t="s">
        <v>144</v>
      </c>
      <c r="F9" s="173" t="s">
        <v>279</v>
      </c>
      <c r="G9" s="174" t="s">
        <v>280</v>
      </c>
      <c r="H9" s="175">
        <v>0.75</v>
      </c>
      <c r="I9" s="82" t="s">
        <v>191</v>
      </c>
      <c r="J9" s="176">
        <v>3</v>
      </c>
      <c r="K9" s="177">
        <v>2</v>
      </c>
      <c r="L9" s="177">
        <v>2</v>
      </c>
      <c r="M9" s="177">
        <v>2</v>
      </c>
      <c r="N9" s="177">
        <v>2</v>
      </c>
      <c r="O9" s="178">
        <v>2</v>
      </c>
      <c r="P9" s="179">
        <v>2</v>
      </c>
      <c r="Q9" s="177">
        <v>2</v>
      </c>
      <c r="R9" s="177">
        <v>2</v>
      </c>
      <c r="S9" s="177">
        <v>2</v>
      </c>
      <c r="T9" s="177">
        <v>3</v>
      </c>
      <c r="U9" s="180">
        <v>3</v>
      </c>
      <c r="V9" s="176"/>
      <c r="W9" s="177"/>
      <c r="X9" s="177"/>
      <c r="Y9" s="177"/>
      <c r="Z9" s="177"/>
      <c r="AA9" s="178"/>
      <c r="AB9" s="179"/>
      <c r="AC9" s="177"/>
      <c r="AD9" s="177"/>
      <c r="AE9" s="177"/>
      <c r="AF9" s="177"/>
      <c r="AG9" s="180"/>
      <c r="AH9" s="176"/>
      <c r="AI9" s="177"/>
      <c r="AJ9" s="177"/>
      <c r="AK9" s="177"/>
      <c r="AL9" s="177"/>
      <c r="AM9" s="178"/>
      <c r="AN9" s="179"/>
      <c r="AO9" s="177"/>
      <c r="AP9" s="177"/>
      <c r="AQ9" s="177"/>
      <c r="AR9" s="177"/>
      <c r="AS9" s="180"/>
    </row>
    <row r="10" spans="2:47" s="83" customFormat="1" ht="24.75" customHeight="1" x14ac:dyDescent="0.2">
      <c r="B10" s="84"/>
      <c r="C10" s="85"/>
      <c r="D10" s="86"/>
      <c r="E10" s="87"/>
      <c r="F10" s="88"/>
      <c r="G10" s="89"/>
      <c r="H10" s="90"/>
      <c r="I10" s="91" t="s">
        <v>139</v>
      </c>
      <c r="J10" s="203">
        <f>(J9*3)*$H$9</f>
        <v>6.75</v>
      </c>
      <c r="K10" s="204">
        <f>(K9*3)*$H$9</f>
        <v>4.5</v>
      </c>
      <c r="L10" s="204">
        <f t="shared" ref="L10:U10" si="1">(L9*3)*$H$9</f>
        <v>4.5</v>
      </c>
      <c r="M10" s="204">
        <f t="shared" si="1"/>
        <v>4.5</v>
      </c>
      <c r="N10" s="204">
        <f t="shared" si="1"/>
        <v>4.5</v>
      </c>
      <c r="O10" s="205">
        <f t="shared" si="1"/>
        <v>4.5</v>
      </c>
      <c r="P10" s="204">
        <f t="shared" si="1"/>
        <v>4.5</v>
      </c>
      <c r="Q10" s="206">
        <f t="shared" si="1"/>
        <v>4.5</v>
      </c>
      <c r="R10" s="206">
        <f t="shared" si="1"/>
        <v>4.5</v>
      </c>
      <c r="S10" s="206">
        <f t="shared" si="1"/>
        <v>4.5</v>
      </c>
      <c r="T10" s="206">
        <f t="shared" si="1"/>
        <v>6.75</v>
      </c>
      <c r="U10" s="207">
        <f t="shared" si="1"/>
        <v>6.75</v>
      </c>
      <c r="V10" s="203"/>
      <c r="W10" s="204"/>
      <c r="X10" s="204"/>
      <c r="Y10" s="204"/>
      <c r="Z10" s="204"/>
      <c r="AA10" s="205"/>
      <c r="AB10" s="204"/>
      <c r="AC10" s="206"/>
      <c r="AD10" s="206"/>
      <c r="AE10" s="206"/>
      <c r="AF10" s="206"/>
      <c r="AG10" s="207"/>
      <c r="AH10" s="203"/>
      <c r="AI10" s="204"/>
      <c r="AJ10" s="204"/>
      <c r="AK10" s="204"/>
      <c r="AL10" s="204"/>
      <c r="AM10" s="205"/>
      <c r="AN10" s="204"/>
      <c r="AO10" s="206"/>
      <c r="AP10" s="206"/>
      <c r="AQ10" s="206"/>
      <c r="AR10" s="206"/>
      <c r="AS10" s="207"/>
    </row>
    <row r="11" spans="2:47" s="83" customFormat="1" ht="24.75" customHeight="1" x14ac:dyDescent="0.2">
      <c r="B11" s="84"/>
      <c r="C11" s="85"/>
      <c r="D11" s="86"/>
      <c r="E11" s="87"/>
      <c r="F11" s="88"/>
      <c r="G11" s="89"/>
      <c r="H11" s="90"/>
      <c r="I11" s="91" t="s">
        <v>135</v>
      </c>
      <c r="J11" s="198">
        <v>1.05</v>
      </c>
      <c r="K11" s="199">
        <v>0.75</v>
      </c>
      <c r="L11" s="199">
        <v>0.75</v>
      </c>
      <c r="M11" s="199">
        <v>0.75</v>
      </c>
      <c r="N11" s="199">
        <v>0.75</v>
      </c>
      <c r="O11" s="183">
        <v>0.75</v>
      </c>
      <c r="P11" s="199">
        <v>0.75</v>
      </c>
      <c r="Q11" s="199">
        <v>0.75</v>
      </c>
      <c r="R11" s="199">
        <v>0.75</v>
      </c>
      <c r="S11" s="199">
        <v>0.75</v>
      </c>
      <c r="T11" s="201">
        <v>1.05</v>
      </c>
      <c r="U11" s="202">
        <v>1.05</v>
      </c>
      <c r="V11" s="198"/>
      <c r="W11" s="199"/>
      <c r="X11" s="199"/>
      <c r="Y11" s="199"/>
      <c r="Z11" s="199"/>
      <c r="AA11" s="200"/>
      <c r="AB11" s="199"/>
      <c r="AC11" s="201"/>
      <c r="AD11" s="201"/>
      <c r="AE11" s="201"/>
      <c r="AF11" s="201"/>
      <c r="AG11" s="202"/>
      <c r="AH11" s="198"/>
      <c r="AI11" s="199"/>
      <c r="AJ11" s="199"/>
      <c r="AK11" s="199"/>
      <c r="AL11" s="199"/>
      <c r="AM11" s="200"/>
      <c r="AN11" s="199"/>
      <c r="AO11" s="201"/>
      <c r="AP11" s="201"/>
      <c r="AQ11" s="201"/>
      <c r="AR11" s="201"/>
      <c r="AS11" s="202"/>
    </row>
    <row r="12" spans="2:47" s="83" customFormat="1" ht="24.75" customHeight="1" x14ac:dyDescent="0.2">
      <c r="B12" s="84"/>
      <c r="C12" s="85"/>
      <c r="D12" s="86"/>
      <c r="E12" s="87"/>
      <c r="F12" s="88"/>
      <c r="G12" s="89"/>
      <c r="H12" s="90"/>
      <c r="I12" s="91" t="s">
        <v>145</v>
      </c>
      <c r="J12" s="181"/>
      <c r="K12" s="182"/>
      <c r="L12" s="182"/>
      <c r="M12" s="182"/>
      <c r="N12" s="182"/>
      <c r="O12" s="183"/>
      <c r="P12" s="184"/>
      <c r="Q12" s="185"/>
      <c r="R12" s="185"/>
      <c r="S12" s="185"/>
      <c r="T12" s="185"/>
      <c r="U12" s="186"/>
      <c r="V12" s="181"/>
      <c r="W12" s="182"/>
      <c r="X12" s="182"/>
      <c r="Y12" s="182"/>
      <c r="Z12" s="182"/>
      <c r="AA12" s="183"/>
      <c r="AB12" s="184"/>
      <c r="AC12" s="185"/>
      <c r="AD12" s="185"/>
      <c r="AE12" s="185"/>
      <c r="AF12" s="185"/>
      <c r="AG12" s="186"/>
      <c r="AH12" s="181"/>
      <c r="AI12" s="182"/>
      <c r="AJ12" s="182"/>
      <c r="AK12" s="182"/>
      <c r="AL12" s="182"/>
      <c r="AM12" s="183"/>
      <c r="AN12" s="184"/>
      <c r="AO12" s="185"/>
      <c r="AP12" s="185"/>
      <c r="AQ12" s="185"/>
      <c r="AR12" s="185"/>
      <c r="AS12" s="186"/>
    </row>
    <row r="13" spans="2:47" s="83" customFormat="1" ht="24.75" customHeight="1" thickBot="1" x14ac:dyDescent="0.25">
      <c r="B13" s="84"/>
      <c r="C13" s="85"/>
      <c r="D13" s="86"/>
      <c r="E13" s="87"/>
      <c r="F13" s="88"/>
      <c r="G13" s="89"/>
      <c r="H13" s="90"/>
      <c r="I13" s="91" t="s">
        <v>146</v>
      </c>
      <c r="J13" s="181"/>
      <c r="K13" s="182"/>
      <c r="L13" s="182"/>
      <c r="M13" s="182"/>
      <c r="N13" s="182"/>
      <c r="O13" s="183"/>
      <c r="P13" s="184"/>
      <c r="Q13" s="185"/>
      <c r="R13" s="185"/>
      <c r="S13" s="185"/>
      <c r="T13" s="185"/>
      <c r="U13" s="186"/>
      <c r="V13" s="181"/>
      <c r="W13" s="182"/>
      <c r="X13" s="182"/>
      <c r="Y13" s="182"/>
      <c r="Z13" s="182"/>
      <c r="AA13" s="183"/>
      <c r="AB13" s="184"/>
      <c r="AC13" s="185"/>
      <c r="AD13" s="185"/>
      <c r="AE13" s="185"/>
      <c r="AF13" s="185"/>
      <c r="AG13" s="186"/>
      <c r="AH13" s="181"/>
      <c r="AI13" s="182"/>
      <c r="AJ13" s="182"/>
      <c r="AK13" s="182"/>
      <c r="AL13" s="182"/>
      <c r="AM13" s="183"/>
      <c r="AN13" s="184"/>
      <c r="AO13" s="185"/>
      <c r="AP13" s="185"/>
      <c r="AQ13" s="185"/>
      <c r="AR13" s="185"/>
      <c r="AS13" s="186"/>
    </row>
    <row r="14" spans="2:47" s="83" customFormat="1" ht="24.75" customHeight="1" x14ac:dyDescent="0.2">
      <c r="B14" s="170" t="s">
        <v>283</v>
      </c>
      <c r="C14" s="171" t="s">
        <v>284</v>
      </c>
      <c r="D14" s="172" t="s">
        <v>285</v>
      </c>
      <c r="E14" s="170" t="s">
        <v>286</v>
      </c>
      <c r="F14" s="173" t="s">
        <v>156</v>
      </c>
      <c r="G14" s="174" t="s">
        <v>289</v>
      </c>
      <c r="H14" s="175">
        <v>1</v>
      </c>
      <c r="I14" s="82" t="s">
        <v>191</v>
      </c>
      <c r="J14" s="176">
        <v>1</v>
      </c>
      <c r="K14" s="177">
        <v>2</v>
      </c>
      <c r="L14" s="177">
        <v>1</v>
      </c>
      <c r="M14" s="177">
        <v>0</v>
      </c>
      <c r="N14" s="177">
        <v>1</v>
      </c>
      <c r="O14" s="178">
        <v>1</v>
      </c>
      <c r="P14" s="179">
        <v>1</v>
      </c>
      <c r="Q14" s="177">
        <v>1</v>
      </c>
      <c r="R14" s="177">
        <v>1</v>
      </c>
      <c r="S14" s="177">
        <v>1</v>
      </c>
      <c r="T14" s="177">
        <v>2</v>
      </c>
      <c r="U14" s="180">
        <v>0</v>
      </c>
      <c r="V14" s="176"/>
      <c r="W14" s="177"/>
      <c r="X14" s="177"/>
      <c r="Y14" s="177"/>
      <c r="Z14" s="177"/>
      <c r="AA14" s="178"/>
      <c r="AB14" s="179"/>
      <c r="AC14" s="177"/>
      <c r="AD14" s="177"/>
      <c r="AE14" s="177"/>
      <c r="AF14" s="177"/>
      <c r="AG14" s="180"/>
      <c r="AH14" s="176"/>
      <c r="AI14" s="177"/>
      <c r="AJ14" s="177"/>
      <c r="AK14" s="177"/>
      <c r="AL14" s="177"/>
      <c r="AM14" s="178"/>
      <c r="AN14" s="179"/>
      <c r="AO14" s="177"/>
      <c r="AP14" s="177"/>
      <c r="AQ14" s="177"/>
      <c r="AR14" s="177"/>
      <c r="AS14" s="180"/>
    </row>
    <row r="15" spans="2:47" s="83" customFormat="1" ht="24.75" customHeight="1" x14ac:dyDescent="0.2">
      <c r="B15" s="84"/>
      <c r="C15" s="85"/>
      <c r="D15" s="86"/>
      <c r="E15" s="87"/>
      <c r="F15" s="88"/>
      <c r="G15" s="89"/>
      <c r="H15" s="90"/>
      <c r="I15" s="91" t="s">
        <v>139</v>
      </c>
      <c r="J15" s="203">
        <v>0.24</v>
      </c>
      <c r="K15" s="204">
        <v>0.48</v>
      </c>
      <c r="L15" s="204">
        <v>0.24</v>
      </c>
      <c r="M15" s="204">
        <v>0</v>
      </c>
      <c r="N15" s="204">
        <v>0.24</v>
      </c>
      <c r="O15" s="205">
        <v>0.24</v>
      </c>
      <c r="P15" s="204">
        <v>0.24</v>
      </c>
      <c r="Q15" s="206">
        <v>0.24</v>
      </c>
      <c r="R15" s="206">
        <v>0.24</v>
      </c>
      <c r="S15" s="206">
        <v>0.24</v>
      </c>
      <c r="T15" s="206">
        <v>0.48</v>
      </c>
      <c r="U15" s="207">
        <f t="shared" ref="U15" si="2">(U14*3)*$H$9</f>
        <v>0</v>
      </c>
      <c r="V15" s="203"/>
      <c r="W15" s="204"/>
      <c r="X15" s="204"/>
      <c r="Y15" s="204"/>
      <c r="Z15" s="204"/>
      <c r="AA15" s="205"/>
      <c r="AB15" s="204"/>
      <c r="AC15" s="206"/>
      <c r="AD15" s="206"/>
      <c r="AE15" s="206"/>
      <c r="AF15" s="206"/>
      <c r="AG15" s="207"/>
      <c r="AH15" s="203"/>
      <c r="AI15" s="204"/>
      <c r="AJ15" s="204"/>
      <c r="AK15" s="204"/>
      <c r="AL15" s="204"/>
      <c r="AM15" s="205"/>
      <c r="AN15" s="204"/>
      <c r="AO15" s="206"/>
      <c r="AP15" s="206"/>
      <c r="AQ15" s="206"/>
      <c r="AR15" s="206"/>
      <c r="AS15" s="207"/>
    </row>
    <row r="16" spans="2:47" s="83" customFormat="1" ht="24.75" customHeight="1" x14ac:dyDescent="0.2">
      <c r="B16" s="84"/>
      <c r="C16" s="85"/>
      <c r="D16" s="86"/>
      <c r="E16" s="87"/>
      <c r="F16" s="88"/>
      <c r="G16" s="89"/>
      <c r="H16" s="90"/>
      <c r="I16" s="91" t="s">
        <v>135</v>
      </c>
      <c r="J16" s="203">
        <v>0.04</v>
      </c>
      <c r="K16" s="204">
        <v>7.0000000000000007E-2</v>
      </c>
      <c r="L16" s="204">
        <v>0.04</v>
      </c>
      <c r="M16" s="204">
        <v>0</v>
      </c>
      <c r="N16" s="204">
        <v>0.04</v>
      </c>
      <c r="O16" s="205">
        <v>0.04</v>
      </c>
      <c r="P16" s="204">
        <v>0.04</v>
      </c>
      <c r="Q16" s="206">
        <v>0.04</v>
      </c>
      <c r="R16" s="206">
        <v>0.04</v>
      </c>
      <c r="S16" s="206">
        <v>0.04</v>
      </c>
      <c r="T16" s="206">
        <v>7.0000000000000007E-2</v>
      </c>
      <c r="U16" s="207">
        <v>0</v>
      </c>
      <c r="V16" s="198"/>
      <c r="W16" s="199"/>
      <c r="X16" s="199"/>
      <c r="Y16" s="199"/>
      <c r="Z16" s="199"/>
      <c r="AA16" s="200"/>
      <c r="AB16" s="199"/>
      <c r="AC16" s="201"/>
      <c r="AD16" s="201"/>
      <c r="AE16" s="201"/>
      <c r="AF16" s="201"/>
      <c r="AG16" s="202"/>
      <c r="AH16" s="198"/>
      <c r="AI16" s="199"/>
      <c r="AJ16" s="199"/>
      <c r="AK16" s="199"/>
      <c r="AL16" s="199"/>
      <c r="AM16" s="200"/>
      <c r="AN16" s="199"/>
      <c r="AO16" s="201"/>
      <c r="AP16" s="201"/>
      <c r="AQ16" s="201"/>
      <c r="AR16" s="201"/>
      <c r="AS16" s="202"/>
    </row>
    <row r="17" spans="2:45" s="83" customFormat="1" ht="24.75" customHeight="1" x14ac:dyDescent="0.2">
      <c r="B17" s="84"/>
      <c r="C17" s="85"/>
      <c r="D17" s="86"/>
      <c r="E17" s="87"/>
      <c r="F17" s="88"/>
      <c r="G17" s="89"/>
      <c r="H17" s="90"/>
      <c r="I17" s="91" t="s">
        <v>145</v>
      </c>
      <c r="J17" s="181"/>
      <c r="K17" s="182"/>
      <c r="L17" s="182"/>
      <c r="M17" s="182"/>
      <c r="N17" s="182"/>
      <c r="O17" s="183"/>
      <c r="P17" s="184"/>
      <c r="Q17" s="185"/>
      <c r="R17" s="185"/>
      <c r="S17" s="185"/>
      <c r="T17" s="185"/>
      <c r="U17" s="186"/>
      <c r="V17" s="181"/>
      <c r="W17" s="182"/>
      <c r="X17" s="182"/>
      <c r="Y17" s="182"/>
      <c r="Z17" s="182"/>
      <c r="AA17" s="183"/>
      <c r="AB17" s="184"/>
      <c r="AC17" s="185"/>
      <c r="AD17" s="185"/>
      <c r="AE17" s="185"/>
      <c r="AF17" s="185"/>
      <c r="AG17" s="186"/>
      <c r="AH17" s="181"/>
      <c r="AI17" s="182"/>
      <c r="AJ17" s="182"/>
      <c r="AK17" s="182"/>
      <c r="AL17" s="182"/>
      <c r="AM17" s="183"/>
      <c r="AN17" s="184"/>
      <c r="AO17" s="185"/>
      <c r="AP17" s="185"/>
      <c r="AQ17" s="185"/>
      <c r="AR17" s="185"/>
      <c r="AS17" s="186"/>
    </row>
    <row r="18" spans="2:45" s="83" customFormat="1" ht="24.75" customHeight="1" thickBot="1" x14ac:dyDescent="0.25">
      <c r="B18" s="84"/>
      <c r="C18" s="85"/>
      <c r="D18" s="86"/>
      <c r="E18" s="87"/>
      <c r="F18" s="88"/>
      <c r="G18" s="89"/>
      <c r="H18" s="90"/>
      <c r="I18" s="91" t="s">
        <v>146</v>
      </c>
      <c r="J18" s="181"/>
      <c r="K18" s="182"/>
      <c r="L18" s="182"/>
      <c r="M18" s="182"/>
      <c r="N18" s="182"/>
      <c r="O18" s="183"/>
      <c r="P18" s="184"/>
      <c r="Q18" s="185"/>
      <c r="R18" s="185"/>
      <c r="S18" s="185"/>
      <c r="T18" s="185"/>
      <c r="U18" s="186"/>
      <c r="V18" s="181"/>
      <c r="W18" s="182"/>
      <c r="X18" s="182"/>
      <c r="Y18" s="182"/>
      <c r="Z18" s="182"/>
      <c r="AA18" s="183"/>
      <c r="AB18" s="184"/>
      <c r="AC18" s="185"/>
      <c r="AD18" s="185"/>
      <c r="AE18" s="185"/>
      <c r="AF18" s="185"/>
      <c r="AG18" s="186"/>
      <c r="AH18" s="181"/>
      <c r="AI18" s="182"/>
      <c r="AJ18" s="182"/>
      <c r="AK18" s="182"/>
      <c r="AL18" s="182"/>
      <c r="AM18" s="183"/>
      <c r="AN18" s="184"/>
      <c r="AO18" s="185"/>
      <c r="AP18" s="185"/>
      <c r="AQ18" s="185"/>
      <c r="AR18" s="185"/>
      <c r="AS18" s="186"/>
    </row>
    <row r="19" spans="2:45" s="83" customFormat="1" ht="24.75" customHeight="1" x14ac:dyDescent="0.2">
      <c r="B19" s="170" t="s">
        <v>287</v>
      </c>
      <c r="C19" s="171" t="s">
        <v>284</v>
      </c>
      <c r="D19" s="172" t="s">
        <v>295</v>
      </c>
      <c r="E19" s="170" t="s">
        <v>248</v>
      </c>
      <c r="F19" s="173" t="s">
        <v>293</v>
      </c>
      <c r="G19" s="174" t="s">
        <v>288</v>
      </c>
      <c r="H19" s="175">
        <v>0.75</v>
      </c>
      <c r="I19" s="82" t="s">
        <v>191</v>
      </c>
      <c r="J19" s="176">
        <v>8</v>
      </c>
      <c r="K19" s="177">
        <v>10</v>
      </c>
      <c r="L19" s="177">
        <v>8</v>
      </c>
      <c r="M19" s="177">
        <v>8</v>
      </c>
      <c r="N19" s="177">
        <v>8</v>
      </c>
      <c r="O19" s="178">
        <v>8</v>
      </c>
      <c r="P19" s="179">
        <v>8</v>
      </c>
      <c r="Q19" s="177">
        <v>8</v>
      </c>
      <c r="R19" s="177">
        <v>8</v>
      </c>
      <c r="S19" s="177">
        <v>8</v>
      </c>
      <c r="T19" s="177">
        <v>10</v>
      </c>
      <c r="U19" s="180">
        <v>8</v>
      </c>
      <c r="V19" s="176"/>
      <c r="W19" s="177"/>
      <c r="X19" s="177"/>
      <c r="Y19" s="177"/>
      <c r="Z19" s="177"/>
      <c r="AA19" s="178"/>
      <c r="AB19" s="179"/>
      <c r="AC19" s="177"/>
      <c r="AD19" s="177"/>
      <c r="AE19" s="177"/>
      <c r="AF19" s="177"/>
      <c r="AG19" s="180"/>
      <c r="AH19" s="176"/>
      <c r="AI19" s="177"/>
      <c r="AJ19" s="177"/>
      <c r="AK19" s="177"/>
      <c r="AL19" s="177"/>
      <c r="AM19" s="178"/>
      <c r="AN19" s="179"/>
      <c r="AO19" s="177"/>
      <c r="AP19" s="177"/>
      <c r="AQ19" s="177"/>
      <c r="AR19" s="177"/>
      <c r="AS19" s="180"/>
    </row>
    <row r="20" spans="2:45" s="83" customFormat="1" ht="24.75" customHeight="1" x14ac:dyDescent="0.2">
      <c r="B20" s="84"/>
      <c r="C20" s="85"/>
      <c r="D20" s="86"/>
      <c r="E20" s="87"/>
      <c r="F20" s="88"/>
      <c r="G20" s="89"/>
      <c r="H20" s="90"/>
      <c r="I20" s="91" t="s">
        <v>139</v>
      </c>
      <c r="J20" s="203">
        <f>(J19*0.66)*H19</f>
        <v>3.96</v>
      </c>
      <c r="K20" s="204">
        <f>(K19*0.66)*$H$19</f>
        <v>4.95</v>
      </c>
      <c r="L20" s="204">
        <f t="shared" ref="L20:M20" si="3">(L19*0.66)*$H$19</f>
        <v>3.96</v>
      </c>
      <c r="M20" s="204">
        <f t="shared" si="3"/>
        <v>3.96</v>
      </c>
      <c r="N20" s="204">
        <f t="shared" ref="N20" si="4">(N19*0.66)*$H$19</f>
        <v>3.96</v>
      </c>
      <c r="O20" s="205">
        <f t="shared" ref="O20" si="5">(O19*0.66)*$H$19</f>
        <v>3.96</v>
      </c>
      <c r="P20" s="204">
        <f t="shared" ref="P20" si="6">(P19*0.66)*$H$19</f>
        <v>3.96</v>
      </c>
      <c r="Q20" s="204">
        <f t="shared" ref="Q20" si="7">(Q19*0.66)*$H$19</f>
        <v>3.96</v>
      </c>
      <c r="R20" s="204">
        <f t="shared" ref="R20" si="8">(R19*0.66)*$H$19</f>
        <v>3.96</v>
      </c>
      <c r="S20" s="204">
        <f t="shared" ref="S20" si="9">(S19*0.66)*$H$19</f>
        <v>3.96</v>
      </c>
      <c r="T20" s="204">
        <f t="shared" ref="T20" si="10">(T19*0.66)*$H$19</f>
        <v>4.95</v>
      </c>
      <c r="U20" s="207">
        <f t="shared" ref="U20" si="11">(U19*0.66)*$H$19</f>
        <v>3.96</v>
      </c>
      <c r="V20" s="203"/>
      <c r="W20" s="204"/>
      <c r="X20" s="204"/>
      <c r="Y20" s="204"/>
      <c r="Z20" s="204"/>
      <c r="AA20" s="205"/>
      <c r="AB20" s="204"/>
      <c r="AC20" s="206"/>
      <c r="AD20" s="206"/>
      <c r="AE20" s="206"/>
      <c r="AF20" s="206"/>
      <c r="AG20" s="207"/>
      <c r="AH20" s="203"/>
      <c r="AI20" s="204"/>
      <c r="AJ20" s="204"/>
      <c r="AK20" s="204"/>
      <c r="AL20" s="204"/>
      <c r="AM20" s="205"/>
      <c r="AN20" s="204"/>
      <c r="AO20" s="206"/>
      <c r="AP20" s="206"/>
      <c r="AQ20" s="206"/>
      <c r="AR20" s="206"/>
      <c r="AS20" s="207"/>
    </row>
    <row r="21" spans="2:45" s="83" customFormat="1" ht="24.75" customHeight="1" x14ac:dyDescent="0.2">
      <c r="B21" s="84"/>
      <c r="C21" s="85"/>
      <c r="D21" s="86"/>
      <c r="E21" s="87"/>
      <c r="F21" s="88"/>
      <c r="G21" s="89"/>
      <c r="H21" s="90"/>
      <c r="I21" s="91" t="s">
        <v>135</v>
      </c>
      <c r="J21" s="198">
        <v>1.68</v>
      </c>
      <c r="K21" s="199">
        <v>2.1</v>
      </c>
      <c r="L21" s="199">
        <v>1.68</v>
      </c>
      <c r="M21" s="199">
        <v>1.68</v>
      </c>
      <c r="N21" s="199">
        <v>1.68</v>
      </c>
      <c r="O21" s="200">
        <v>1.68</v>
      </c>
      <c r="P21" s="199">
        <v>1.68</v>
      </c>
      <c r="Q21" s="201">
        <v>1.68</v>
      </c>
      <c r="R21" s="201">
        <v>1.68</v>
      </c>
      <c r="S21" s="201">
        <v>1.68</v>
      </c>
      <c r="T21" s="201">
        <v>2.1</v>
      </c>
      <c r="U21" s="202">
        <v>1.68</v>
      </c>
      <c r="V21" s="198"/>
      <c r="W21" s="199"/>
      <c r="X21" s="199"/>
      <c r="Y21" s="199"/>
      <c r="Z21" s="199"/>
      <c r="AA21" s="200"/>
      <c r="AB21" s="199"/>
      <c r="AC21" s="201"/>
      <c r="AD21" s="201"/>
      <c r="AE21" s="201"/>
      <c r="AF21" s="201"/>
      <c r="AG21" s="202"/>
      <c r="AH21" s="198"/>
      <c r="AI21" s="199"/>
      <c r="AJ21" s="199"/>
      <c r="AK21" s="199"/>
      <c r="AL21" s="199"/>
      <c r="AM21" s="200"/>
      <c r="AN21" s="199"/>
      <c r="AO21" s="201"/>
      <c r="AP21" s="201"/>
      <c r="AQ21" s="201"/>
      <c r="AR21" s="201"/>
      <c r="AS21" s="202"/>
    </row>
    <row r="22" spans="2:45" s="83" customFormat="1" ht="24.75" customHeight="1" x14ac:dyDescent="0.2">
      <c r="B22" s="84"/>
      <c r="C22" s="85"/>
      <c r="D22" s="86"/>
      <c r="E22" s="87"/>
      <c r="F22" s="88"/>
      <c r="G22" s="89"/>
      <c r="H22" s="90"/>
      <c r="I22" s="91" t="s">
        <v>145</v>
      </c>
      <c r="J22" s="181"/>
      <c r="K22" s="182"/>
      <c r="L22" s="182"/>
      <c r="M22" s="182"/>
      <c r="N22" s="182"/>
      <c r="O22" s="183"/>
      <c r="P22" s="184"/>
      <c r="Q22" s="185"/>
      <c r="R22" s="185"/>
      <c r="S22" s="185"/>
      <c r="T22" s="185"/>
      <c r="U22" s="186"/>
      <c r="V22" s="181"/>
      <c r="W22" s="182"/>
      <c r="X22" s="182"/>
      <c r="Y22" s="182"/>
      <c r="Z22" s="182"/>
      <c r="AA22" s="183"/>
      <c r="AB22" s="184"/>
      <c r="AC22" s="185"/>
      <c r="AD22" s="185"/>
      <c r="AE22" s="185"/>
      <c r="AF22" s="185"/>
      <c r="AG22" s="186"/>
      <c r="AH22" s="181"/>
      <c r="AI22" s="182"/>
      <c r="AJ22" s="182"/>
      <c r="AK22" s="182"/>
      <c r="AL22" s="182"/>
      <c r="AM22" s="183"/>
      <c r="AN22" s="184"/>
      <c r="AO22" s="185"/>
      <c r="AP22" s="185"/>
      <c r="AQ22" s="185"/>
      <c r="AR22" s="185"/>
      <c r="AS22" s="186"/>
    </row>
    <row r="23" spans="2:45" s="83" customFormat="1" ht="24.75" customHeight="1" thickBot="1" x14ac:dyDescent="0.25">
      <c r="B23" s="84"/>
      <c r="C23" s="85"/>
      <c r="D23" s="86"/>
      <c r="E23" s="87"/>
      <c r="F23" s="88"/>
      <c r="G23" s="89"/>
      <c r="H23" s="90"/>
      <c r="I23" s="91" t="s">
        <v>146</v>
      </c>
      <c r="J23" s="181"/>
      <c r="K23" s="182"/>
      <c r="L23" s="182"/>
      <c r="M23" s="182"/>
      <c r="N23" s="182"/>
      <c r="O23" s="183"/>
      <c r="P23" s="184"/>
      <c r="Q23" s="185"/>
      <c r="R23" s="185"/>
      <c r="S23" s="185"/>
      <c r="T23" s="185"/>
      <c r="U23" s="186"/>
      <c r="V23" s="181"/>
      <c r="W23" s="182"/>
      <c r="X23" s="182"/>
      <c r="Y23" s="182"/>
      <c r="Z23" s="182"/>
      <c r="AA23" s="183"/>
      <c r="AB23" s="184"/>
      <c r="AC23" s="185"/>
      <c r="AD23" s="185"/>
      <c r="AE23" s="185"/>
      <c r="AF23" s="185"/>
      <c r="AG23" s="186"/>
      <c r="AH23" s="181"/>
      <c r="AI23" s="182"/>
      <c r="AJ23" s="182"/>
      <c r="AK23" s="182"/>
      <c r="AL23" s="182"/>
      <c r="AM23" s="183"/>
      <c r="AN23" s="184"/>
      <c r="AO23" s="185"/>
      <c r="AP23" s="185"/>
      <c r="AQ23" s="185"/>
      <c r="AR23" s="185"/>
      <c r="AS23" s="186"/>
    </row>
    <row r="24" spans="2:45" s="83" customFormat="1" ht="24.75" customHeight="1" x14ac:dyDescent="0.2">
      <c r="B24" s="170" t="s">
        <v>290</v>
      </c>
      <c r="C24" s="171" t="s">
        <v>291</v>
      </c>
      <c r="D24" s="172" t="s">
        <v>104</v>
      </c>
      <c r="E24" s="170" t="s">
        <v>249</v>
      </c>
      <c r="F24" s="173" t="s">
        <v>294</v>
      </c>
      <c r="G24" s="174" t="s">
        <v>292</v>
      </c>
      <c r="H24" s="175">
        <v>1</v>
      </c>
      <c r="I24" s="82" t="s">
        <v>191</v>
      </c>
      <c r="J24" s="176">
        <v>0.5</v>
      </c>
      <c r="K24" s="177">
        <v>0.5</v>
      </c>
      <c r="L24" s="177">
        <v>2</v>
      </c>
      <c r="M24" s="177">
        <v>2</v>
      </c>
      <c r="N24" s="177">
        <v>1</v>
      </c>
      <c r="O24" s="178">
        <v>1</v>
      </c>
      <c r="P24" s="179">
        <v>1</v>
      </c>
      <c r="Q24" s="177">
        <v>2</v>
      </c>
      <c r="R24" s="177">
        <v>2</v>
      </c>
      <c r="S24" s="177">
        <v>2</v>
      </c>
      <c r="T24" s="177">
        <v>1</v>
      </c>
      <c r="U24" s="180">
        <v>1</v>
      </c>
      <c r="V24" s="176"/>
      <c r="W24" s="177"/>
      <c r="X24" s="177"/>
      <c r="Y24" s="177"/>
      <c r="Z24" s="177"/>
      <c r="AA24" s="178"/>
      <c r="AB24" s="179"/>
      <c r="AC24" s="177"/>
      <c r="AD24" s="177"/>
      <c r="AE24" s="177"/>
      <c r="AF24" s="177"/>
      <c r="AG24" s="180"/>
      <c r="AH24" s="176"/>
      <c r="AI24" s="177"/>
      <c r="AJ24" s="177"/>
      <c r="AK24" s="177"/>
      <c r="AL24" s="177"/>
      <c r="AM24" s="178"/>
      <c r="AN24" s="179"/>
      <c r="AO24" s="177"/>
      <c r="AP24" s="177"/>
      <c r="AQ24" s="177"/>
      <c r="AR24" s="177"/>
      <c r="AS24" s="180"/>
    </row>
    <row r="25" spans="2:45" s="83" customFormat="1" ht="24.75" customHeight="1" x14ac:dyDescent="0.2">
      <c r="B25" s="84"/>
      <c r="C25" s="85"/>
      <c r="D25" s="86"/>
      <c r="E25" s="87"/>
      <c r="F25" s="88"/>
      <c r="G25" s="89"/>
      <c r="H25" s="90"/>
      <c r="I25" s="91" t="s">
        <v>139</v>
      </c>
      <c r="J25" s="203">
        <f>J24*0.5</f>
        <v>0.25</v>
      </c>
      <c r="K25" s="204">
        <f>K24*0.5</f>
        <v>0.25</v>
      </c>
      <c r="L25" s="204">
        <f t="shared" ref="L25:M25" si="12">L24*0.5</f>
        <v>1</v>
      </c>
      <c r="M25" s="204">
        <f t="shared" si="12"/>
        <v>1</v>
      </c>
      <c r="N25" s="204">
        <f t="shared" ref="N25" si="13">N24*0.5</f>
        <v>0.5</v>
      </c>
      <c r="O25" s="205">
        <f t="shared" ref="O25" si="14">O24*0.5</f>
        <v>0.5</v>
      </c>
      <c r="P25" s="204">
        <f t="shared" ref="P25" si="15">P24*0.5</f>
        <v>0.5</v>
      </c>
      <c r="Q25" s="204">
        <f t="shared" ref="Q25" si="16">Q24*0.5</f>
        <v>1</v>
      </c>
      <c r="R25" s="204">
        <f t="shared" ref="R25" si="17">R24*0.5</f>
        <v>1</v>
      </c>
      <c r="S25" s="204">
        <f t="shared" ref="S25" si="18">S24*0.5</f>
        <v>1</v>
      </c>
      <c r="T25" s="204">
        <f t="shared" ref="T25" si="19">T24*0.5</f>
        <v>0.5</v>
      </c>
      <c r="U25" s="204">
        <f t="shared" ref="U25" si="20">U24*0.5</f>
        <v>0.5</v>
      </c>
      <c r="V25" s="203"/>
      <c r="W25" s="204"/>
      <c r="X25" s="204"/>
      <c r="Y25" s="204"/>
      <c r="Z25" s="204"/>
      <c r="AA25" s="205"/>
      <c r="AB25" s="204"/>
      <c r="AC25" s="206"/>
      <c r="AD25" s="206"/>
      <c r="AE25" s="206"/>
      <c r="AF25" s="206"/>
      <c r="AG25" s="207"/>
      <c r="AH25" s="203"/>
      <c r="AI25" s="204"/>
      <c r="AJ25" s="204"/>
      <c r="AK25" s="204"/>
      <c r="AL25" s="204"/>
      <c r="AM25" s="205"/>
      <c r="AN25" s="204"/>
      <c r="AO25" s="206"/>
      <c r="AP25" s="206"/>
      <c r="AQ25" s="206"/>
      <c r="AR25" s="206"/>
      <c r="AS25" s="207"/>
    </row>
    <row r="26" spans="2:45" s="83" customFormat="1" ht="24.75" customHeight="1" x14ac:dyDescent="0.2">
      <c r="B26" s="84"/>
      <c r="C26" s="85"/>
      <c r="D26" s="86"/>
      <c r="E26" s="87"/>
      <c r="F26" s="88"/>
      <c r="G26" s="89"/>
      <c r="H26" s="90"/>
      <c r="I26" s="91" t="s">
        <v>135</v>
      </c>
      <c r="J26" s="198">
        <v>0.06</v>
      </c>
      <c r="K26" s="199">
        <v>0.06</v>
      </c>
      <c r="L26" s="199">
        <v>0.23</v>
      </c>
      <c r="M26" s="199">
        <v>0.23</v>
      </c>
      <c r="N26" s="199">
        <v>0.12</v>
      </c>
      <c r="O26" s="200">
        <v>0.12</v>
      </c>
      <c r="P26" s="199">
        <v>0.12</v>
      </c>
      <c r="Q26" s="201">
        <v>0.23</v>
      </c>
      <c r="R26" s="201">
        <v>0.23</v>
      </c>
      <c r="S26" s="201">
        <v>0.23</v>
      </c>
      <c r="T26" s="201">
        <v>0.12</v>
      </c>
      <c r="U26" s="202">
        <v>0.12</v>
      </c>
      <c r="V26" s="198"/>
      <c r="W26" s="199"/>
      <c r="X26" s="199"/>
      <c r="Y26" s="199"/>
      <c r="Z26" s="199"/>
      <c r="AA26" s="200"/>
      <c r="AB26" s="199"/>
      <c r="AC26" s="201"/>
      <c r="AD26" s="201"/>
      <c r="AE26" s="201"/>
      <c r="AF26" s="201"/>
      <c r="AG26" s="202"/>
      <c r="AH26" s="198"/>
      <c r="AI26" s="199"/>
      <c r="AJ26" s="199"/>
      <c r="AK26" s="199"/>
      <c r="AL26" s="199"/>
      <c r="AM26" s="200"/>
      <c r="AN26" s="199"/>
      <c r="AO26" s="201"/>
      <c r="AP26" s="201"/>
      <c r="AQ26" s="201"/>
      <c r="AR26" s="201"/>
      <c r="AS26" s="202"/>
    </row>
    <row r="27" spans="2:45" s="83" customFormat="1" ht="24.75" customHeight="1" x14ac:dyDescent="0.2">
      <c r="B27" s="84"/>
      <c r="C27" s="85"/>
      <c r="D27" s="86"/>
      <c r="E27" s="87"/>
      <c r="F27" s="88"/>
      <c r="G27" s="89"/>
      <c r="H27" s="90"/>
      <c r="I27" s="91" t="s">
        <v>145</v>
      </c>
      <c r="J27" s="181"/>
      <c r="K27" s="182"/>
      <c r="L27" s="182"/>
      <c r="M27" s="182"/>
      <c r="N27" s="182"/>
      <c r="O27" s="183"/>
      <c r="P27" s="184"/>
      <c r="Q27" s="185"/>
      <c r="R27" s="185"/>
      <c r="S27" s="185"/>
      <c r="T27" s="185"/>
      <c r="U27" s="186"/>
      <c r="V27" s="181"/>
      <c r="W27" s="182"/>
      <c r="X27" s="182"/>
      <c r="Y27" s="182"/>
      <c r="Z27" s="182"/>
      <c r="AA27" s="183"/>
      <c r="AB27" s="184"/>
      <c r="AC27" s="185"/>
      <c r="AD27" s="185"/>
      <c r="AE27" s="185"/>
      <c r="AF27" s="185"/>
      <c r="AG27" s="186"/>
      <c r="AH27" s="181"/>
      <c r="AI27" s="182"/>
      <c r="AJ27" s="182"/>
      <c r="AK27" s="182"/>
      <c r="AL27" s="182"/>
      <c r="AM27" s="183"/>
      <c r="AN27" s="184"/>
      <c r="AO27" s="185"/>
      <c r="AP27" s="185"/>
      <c r="AQ27" s="185"/>
      <c r="AR27" s="185"/>
      <c r="AS27" s="186"/>
    </row>
    <row r="28" spans="2:45" s="83" customFormat="1" ht="24.75" customHeight="1" thickBot="1" x14ac:dyDescent="0.25">
      <c r="B28" s="84"/>
      <c r="C28" s="85"/>
      <c r="D28" s="86"/>
      <c r="E28" s="87"/>
      <c r="F28" s="88"/>
      <c r="G28" s="89"/>
      <c r="H28" s="90"/>
      <c r="I28" s="91" t="s">
        <v>146</v>
      </c>
      <c r="J28" s="181"/>
      <c r="K28" s="182"/>
      <c r="L28" s="182"/>
      <c r="M28" s="182"/>
      <c r="N28" s="182"/>
      <c r="O28" s="183"/>
      <c r="P28" s="184"/>
      <c r="Q28" s="185"/>
      <c r="R28" s="185"/>
      <c r="S28" s="185"/>
      <c r="T28" s="185"/>
      <c r="U28" s="186"/>
      <c r="V28" s="181"/>
      <c r="W28" s="182"/>
      <c r="X28" s="182"/>
      <c r="Y28" s="182"/>
      <c r="Z28" s="182"/>
      <c r="AA28" s="183"/>
      <c r="AB28" s="184"/>
      <c r="AC28" s="185"/>
      <c r="AD28" s="185"/>
      <c r="AE28" s="185"/>
      <c r="AF28" s="185"/>
      <c r="AG28" s="186"/>
      <c r="AH28" s="181"/>
      <c r="AI28" s="182"/>
      <c r="AJ28" s="182"/>
      <c r="AK28" s="182"/>
      <c r="AL28" s="182"/>
      <c r="AM28" s="183"/>
      <c r="AN28" s="184"/>
      <c r="AO28" s="185"/>
      <c r="AP28" s="185"/>
      <c r="AQ28" s="185"/>
      <c r="AR28" s="185"/>
      <c r="AS28" s="186"/>
    </row>
    <row r="29" spans="2:45" s="83" customFormat="1" ht="24.75" customHeight="1" x14ac:dyDescent="0.2">
      <c r="B29" s="101"/>
      <c r="C29" s="102"/>
      <c r="D29" s="103"/>
      <c r="E29" s="170"/>
      <c r="F29" s="104"/>
      <c r="G29" s="105"/>
      <c r="H29" s="106"/>
      <c r="I29" s="82" t="s">
        <v>191</v>
      </c>
      <c r="J29" s="176"/>
      <c r="K29" s="177"/>
      <c r="L29" s="177"/>
      <c r="M29" s="177"/>
      <c r="N29" s="177"/>
      <c r="O29" s="178"/>
      <c r="P29" s="179"/>
      <c r="Q29" s="177"/>
      <c r="R29" s="177"/>
      <c r="S29" s="177"/>
      <c r="T29" s="177"/>
      <c r="U29" s="180"/>
      <c r="V29" s="176"/>
      <c r="W29" s="177"/>
      <c r="X29" s="177"/>
      <c r="Y29" s="177"/>
      <c r="Z29" s="177"/>
      <c r="AA29" s="178"/>
      <c r="AB29" s="179"/>
      <c r="AC29" s="177"/>
      <c r="AD29" s="177"/>
      <c r="AE29" s="177"/>
      <c r="AF29" s="177"/>
      <c r="AG29" s="180"/>
      <c r="AH29" s="176"/>
      <c r="AI29" s="177"/>
      <c r="AJ29" s="177"/>
      <c r="AK29" s="177"/>
      <c r="AL29" s="177"/>
      <c r="AM29" s="178"/>
      <c r="AN29" s="179"/>
      <c r="AO29" s="177"/>
      <c r="AP29" s="177"/>
      <c r="AQ29" s="177"/>
      <c r="AR29" s="177"/>
      <c r="AS29" s="180"/>
    </row>
    <row r="30" spans="2:45" s="83" customFormat="1" ht="24.75" customHeight="1" x14ac:dyDescent="0.2">
      <c r="B30" s="84"/>
      <c r="C30" s="85"/>
      <c r="D30" s="86"/>
      <c r="E30" s="87"/>
      <c r="F30" s="88"/>
      <c r="G30" s="89"/>
      <c r="H30" s="90"/>
      <c r="I30" s="91" t="s">
        <v>139</v>
      </c>
      <c r="J30" s="203"/>
      <c r="K30" s="204"/>
      <c r="L30" s="204"/>
      <c r="M30" s="204"/>
      <c r="N30" s="204"/>
      <c r="O30" s="205"/>
      <c r="P30" s="204"/>
      <c r="Q30" s="206"/>
      <c r="R30" s="206"/>
      <c r="S30" s="206"/>
      <c r="T30" s="206"/>
      <c r="U30" s="207"/>
      <c r="V30" s="203"/>
      <c r="W30" s="204"/>
      <c r="X30" s="204"/>
      <c r="Y30" s="204"/>
      <c r="Z30" s="204"/>
      <c r="AA30" s="205"/>
      <c r="AB30" s="204"/>
      <c r="AC30" s="206"/>
      <c r="AD30" s="206"/>
      <c r="AE30" s="206"/>
      <c r="AF30" s="206"/>
      <c r="AG30" s="207"/>
      <c r="AH30" s="203"/>
      <c r="AI30" s="204"/>
      <c r="AJ30" s="204"/>
      <c r="AK30" s="204"/>
      <c r="AL30" s="204"/>
      <c r="AM30" s="205"/>
      <c r="AN30" s="204"/>
      <c r="AO30" s="206"/>
      <c r="AP30" s="206"/>
      <c r="AQ30" s="206"/>
      <c r="AR30" s="206"/>
      <c r="AS30" s="207"/>
    </row>
    <row r="31" spans="2:45" s="83" customFormat="1" ht="24.75" customHeight="1" x14ac:dyDescent="0.2">
      <c r="B31" s="84"/>
      <c r="C31" s="85"/>
      <c r="D31" s="86"/>
      <c r="E31" s="87"/>
      <c r="F31" s="88"/>
      <c r="G31" s="89"/>
      <c r="H31" s="90"/>
      <c r="I31" s="91" t="s">
        <v>135</v>
      </c>
      <c r="J31" s="198"/>
      <c r="K31" s="199"/>
      <c r="L31" s="199"/>
      <c r="M31" s="199"/>
      <c r="N31" s="199"/>
      <c r="O31" s="200"/>
      <c r="P31" s="199"/>
      <c r="Q31" s="201"/>
      <c r="R31" s="201"/>
      <c r="S31" s="201"/>
      <c r="T31" s="201"/>
      <c r="U31" s="202"/>
      <c r="V31" s="198"/>
      <c r="W31" s="199"/>
      <c r="X31" s="199"/>
      <c r="Y31" s="199"/>
      <c r="Z31" s="199"/>
      <c r="AA31" s="200"/>
      <c r="AB31" s="199"/>
      <c r="AC31" s="201"/>
      <c r="AD31" s="201"/>
      <c r="AE31" s="201"/>
      <c r="AF31" s="201"/>
      <c r="AG31" s="202"/>
      <c r="AH31" s="198"/>
      <c r="AI31" s="199"/>
      <c r="AJ31" s="199"/>
      <c r="AK31" s="199"/>
      <c r="AL31" s="199"/>
      <c r="AM31" s="200"/>
      <c r="AN31" s="199"/>
      <c r="AO31" s="201"/>
      <c r="AP31" s="201"/>
      <c r="AQ31" s="201"/>
      <c r="AR31" s="201"/>
      <c r="AS31" s="202"/>
    </row>
    <row r="32" spans="2:45" s="83" customFormat="1" ht="24.75" customHeight="1" x14ac:dyDescent="0.2">
      <c r="B32" s="84"/>
      <c r="C32" s="85"/>
      <c r="D32" s="86"/>
      <c r="E32" s="87"/>
      <c r="F32" s="88"/>
      <c r="G32" s="89"/>
      <c r="H32" s="90"/>
      <c r="I32" s="91" t="s">
        <v>145</v>
      </c>
      <c r="J32" s="181"/>
      <c r="K32" s="182"/>
      <c r="L32" s="182"/>
      <c r="M32" s="182"/>
      <c r="N32" s="182"/>
      <c r="O32" s="183"/>
      <c r="P32" s="184"/>
      <c r="Q32" s="185"/>
      <c r="R32" s="185"/>
      <c r="S32" s="185"/>
      <c r="T32" s="185"/>
      <c r="U32" s="186"/>
      <c r="V32" s="181"/>
      <c r="W32" s="182"/>
      <c r="X32" s="182"/>
      <c r="Y32" s="182"/>
      <c r="Z32" s="182"/>
      <c r="AA32" s="183"/>
      <c r="AB32" s="184"/>
      <c r="AC32" s="185"/>
      <c r="AD32" s="185"/>
      <c r="AE32" s="185"/>
      <c r="AF32" s="185"/>
      <c r="AG32" s="186"/>
      <c r="AH32" s="181"/>
      <c r="AI32" s="182"/>
      <c r="AJ32" s="182"/>
      <c r="AK32" s="182"/>
      <c r="AL32" s="182"/>
      <c r="AM32" s="183"/>
      <c r="AN32" s="184"/>
      <c r="AO32" s="185"/>
      <c r="AP32" s="185"/>
      <c r="AQ32" s="185"/>
      <c r="AR32" s="185"/>
      <c r="AS32" s="186"/>
    </row>
    <row r="33" spans="2:45" s="83" customFormat="1" ht="24.75" customHeight="1" thickBot="1" x14ac:dyDescent="0.25">
      <c r="B33" s="84"/>
      <c r="C33" s="85"/>
      <c r="D33" s="86"/>
      <c r="E33" s="87"/>
      <c r="F33" s="88"/>
      <c r="G33" s="89"/>
      <c r="H33" s="90"/>
      <c r="I33" s="91" t="s">
        <v>146</v>
      </c>
      <c r="J33" s="181"/>
      <c r="K33" s="182"/>
      <c r="L33" s="182"/>
      <c r="M33" s="182"/>
      <c r="N33" s="182"/>
      <c r="O33" s="183"/>
      <c r="P33" s="184"/>
      <c r="Q33" s="185"/>
      <c r="R33" s="185"/>
      <c r="S33" s="185"/>
      <c r="T33" s="185"/>
      <c r="U33" s="186"/>
      <c r="V33" s="181"/>
      <c r="W33" s="182"/>
      <c r="X33" s="182"/>
      <c r="Y33" s="182"/>
      <c r="Z33" s="182"/>
      <c r="AA33" s="183"/>
      <c r="AB33" s="184"/>
      <c r="AC33" s="185"/>
      <c r="AD33" s="185"/>
      <c r="AE33" s="185"/>
      <c r="AF33" s="185"/>
      <c r="AG33" s="186"/>
      <c r="AH33" s="181"/>
      <c r="AI33" s="182"/>
      <c r="AJ33" s="182"/>
      <c r="AK33" s="182"/>
      <c r="AL33" s="182"/>
      <c r="AM33" s="183"/>
      <c r="AN33" s="184"/>
      <c r="AO33" s="185"/>
      <c r="AP33" s="185"/>
      <c r="AQ33" s="185"/>
      <c r="AR33" s="185"/>
      <c r="AS33" s="186"/>
    </row>
    <row r="34" spans="2:45" s="83" customFormat="1" ht="24.75" customHeight="1" x14ac:dyDescent="0.2">
      <c r="B34" s="101"/>
      <c r="C34" s="102"/>
      <c r="D34" s="103"/>
      <c r="E34" s="170"/>
      <c r="F34" s="104"/>
      <c r="G34" s="105"/>
      <c r="H34" s="106"/>
      <c r="I34" s="82" t="s">
        <v>191</v>
      </c>
      <c r="J34" s="176"/>
      <c r="K34" s="177"/>
      <c r="L34" s="177"/>
      <c r="M34" s="177"/>
      <c r="N34" s="177"/>
      <c r="O34" s="178"/>
      <c r="P34" s="179"/>
      <c r="Q34" s="177"/>
      <c r="R34" s="177"/>
      <c r="S34" s="177"/>
      <c r="T34" s="177"/>
      <c r="U34" s="180"/>
      <c r="V34" s="176"/>
      <c r="W34" s="177"/>
      <c r="X34" s="177"/>
      <c r="Y34" s="177"/>
      <c r="Z34" s="177"/>
      <c r="AA34" s="178"/>
      <c r="AB34" s="179"/>
      <c r="AC34" s="177"/>
      <c r="AD34" s="177"/>
      <c r="AE34" s="177"/>
      <c r="AF34" s="177"/>
      <c r="AG34" s="180"/>
      <c r="AH34" s="176"/>
      <c r="AI34" s="177"/>
      <c r="AJ34" s="177"/>
      <c r="AK34" s="177"/>
      <c r="AL34" s="177"/>
      <c r="AM34" s="178"/>
      <c r="AN34" s="179"/>
      <c r="AO34" s="177"/>
      <c r="AP34" s="177"/>
      <c r="AQ34" s="177"/>
      <c r="AR34" s="177"/>
      <c r="AS34" s="180"/>
    </row>
    <row r="35" spans="2:45" s="83" customFormat="1" ht="24.75" customHeight="1" x14ac:dyDescent="0.2">
      <c r="B35" s="84"/>
      <c r="C35" s="85"/>
      <c r="D35" s="86"/>
      <c r="E35" s="87"/>
      <c r="F35" s="88"/>
      <c r="G35" s="89"/>
      <c r="H35" s="90"/>
      <c r="I35" s="91" t="s">
        <v>139</v>
      </c>
      <c r="J35" s="203"/>
      <c r="K35" s="204"/>
      <c r="L35" s="204"/>
      <c r="M35" s="204"/>
      <c r="N35" s="204"/>
      <c r="O35" s="205"/>
      <c r="P35" s="204"/>
      <c r="Q35" s="206"/>
      <c r="R35" s="206"/>
      <c r="S35" s="206"/>
      <c r="T35" s="206"/>
      <c r="U35" s="207"/>
      <c r="V35" s="203"/>
      <c r="W35" s="204"/>
      <c r="X35" s="204"/>
      <c r="Y35" s="204"/>
      <c r="Z35" s="204"/>
      <c r="AA35" s="205"/>
      <c r="AB35" s="204"/>
      <c r="AC35" s="206"/>
      <c r="AD35" s="206"/>
      <c r="AE35" s="206"/>
      <c r="AF35" s="206"/>
      <c r="AG35" s="207"/>
      <c r="AH35" s="203"/>
      <c r="AI35" s="204"/>
      <c r="AJ35" s="204"/>
      <c r="AK35" s="204"/>
      <c r="AL35" s="204"/>
      <c r="AM35" s="205"/>
      <c r="AN35" s="204"/>
      <c r="AO35" s="206"/>
      <c r="AP35" s="206"/>
      <c r="AQ35" s="206"/>
      <c r="AR35" s="206"/>
      <c r="AS35" s="207"/>
    </row>
    <row r="36" spans="2:45" s="83" customFormat="1" ht="24.75" customHeight="1" x14ac:dyDescent="0.2">
      <c r="B36" s="84"/>
      <c r="C36" s="85"/>
      <c r="D36" s="86"/>
      <c r="E36" s="87"/>
      <c r="F36" s="88"/>
      <c r="G36" s="89"/>
      <c r="H36" s="90"/>
      <c r="I36" s="91" t="s">
        <v>135</v>
      </c>
      <c r="J36" s="198"/>
      <c r="K36" s="199"/>
      <c r="L36" s="199"/>
      <c r="M36" s="199"/>
      <c r="N36" s="199"/>
      <c r="O36" s="200"/>
      <c r="P36" s="199"/>
      <c r="Q36" s="201"/>
      <c r="R36" s="201"/>
      <c r="S36" s="201"/>
      <c r="T36" s="201"/>
      <c r="U36" s="202"/>
      <c r="V36" s="198"/>
      <c r="W36" s="199"/>
      <c r="X36" s="199"/>
      <c r="Y36" s="199"/>
      <c r="Z36" s="199"/>
      <c r="AA36" s="200"/>
      <c r="AB36" s="199"/>
      <c r="AC36" s="201"/>
      <c r="AD36" s="201"/>
      <c r="AE36" s="201"/>
      <c r="AF36" s="201"/>
      <c r="AG36" s="202"/>
      <c r="AH36" s="198"/>
      <c r="AI36" s="199"/>
      <c r="AJ36" s="199"/>
      <c r="AK36" s="199"/>
      <c r="AL36" s="199"/>
      <c r="AM36" s="200"/>
      <c r="AN36" s="199"/>
      <c r="AO36" s="201"/>
      <c r="AP36" s="201"/>
      <c r="AQ36" s="201"/>
      <c r="AR36" s="201"/>
      <c r="AS36" s="202"/>
    </row>
    <row r="37" spans="2:45" s="83" customFormat="1" ht="24.75" customHeight="1" x14ac:dyDescent="0.2">
      <c r="B37" s="84"/>
      <c r="C37" s="85"/>
      <c r="D37" s="86"/>
      <c r="E37" s="87"/>
      <c r="F37" s="88"/>
      <c r="G37" s="89"/>
      <c r="H37" s="90"/>
      <c r="I37" s="91" t="s">
        <v>145</v>
      </c>
      <c r="J37" s="181"/>
      <c r="K37" s="182"/>
      <c r="L37" s="182"/>
      <c r="M37" s="182"/>
      <c r="N37" s="182"/>
      <c r="O37" s="183"/>
      <c r="P37" s="184"/>
      <c r="Q37" s="185"/>
      <c r="R37" s="185"/>
      <c r="S37" s="185"/>
      <c r="T37" s="185"/>
      <c r="U37" s="186"/>
      <c r="V37" s="181"/>
      <c r="W37" s="182"/>
      <c r="X37" s="182"/>
      <c r="Y37" s="182"/>
      <c r="Z37" s="182"/>
      <c r="AA37" s="183"/>
      <c r="AB37" s="184"/>
      <c r="AC37" s="185"/>
      <c r="AD37" s="185"/>
      <c r="AE37" s="185"/>
      <c r="AF37" s="185"/>
      <c r="AG37" s="186"/>
      <c r="AH37" s="181"/>
      <c r="AI37" s="182"/>
      <c r="AJ37" s="182"/>
      <c r="AK37" s="182"/>
      <c r="AL37" s="182"/>
      <c r="AM37" s="183"/>
      <c r="AN37" s="184"/>
      <c r="AO37" s="185"/>
      <c r="AP37" s="185"/>
      <c r="AQ37" s="185"/>
      <c r="AR37" s="185"/>
      <c r="AS37" s="186"/>
    </row>
    <row r="38" spans="2:45" s="83" customFormat="1" ht="24.75" customHeight="1" thickBot="1" x14ac:dyDescent="0.25">
      <c r="B38" s="92"/>
      <c r="C38" s="93"/>
      <c r="D38" s="94"/>
      <c r="E38" s="95"/>
      <c r="F38" s="96"/>
      <c r="G38" s="97"/>
      <c r="H38" s="98"/>
      <c r="I38" s="99" t="s">
        <v>146</v>
      </c>
      <c r="J38" s="187"/>
      <c r="K38" s="188"/>
      <c r="L38" s="188"/>
      <c r="M38" s="188"/>
      <c r="N38" s="188"/>
      <c r="O38" s="189"/>
      <c r="P38" s="190"/>
      <c r="Q38" s="191"/>
      <c r="R38" s="191"/>
      <c r="S38" s="191"/>
      <c r="T38" s="191"/>
      <c r="U38" s="192"/>
      <c r="V38" s="187"/>
      <c r="W38" s="188"/>
      <c r="X38" s="188"/>
      <c r="Y38" s="188"/>
      <c r="Z38" s="188"/>
      <c r="AA38" s="189"/>
      <c r="AB38" s="190"/>
      <c r="AC38" s="191"/>
      <c r="AD38" s="191"/>
      <c r="AE38" s="191"/>
      <c r="AF38" s="191"/>
      <c r="AG38" s="192"/>
      <c r="AH38" s="187"/>
      <c r="AI38" s="188"/>
      <c r="AJ38" s="188"/>
      <c r="AK38" s="188"/>
      <c r="AL38" s="188"/>
      <c r="AM38" s="189"/>
      <c r="AN38" s="190"/>
      <c r="AO38" s="191"/>
      <c r="AP38" s="191"/>
      <c r="AQ38" s="191"/>
      <c r="AR38" s="191"/>
      <c r="AS38" s="192"/>
    </row>
    <row r="39" spans="2:45" x14ac:dyDescent="0.2">
      <c r="F39" s="100"/>
    </row>
  </sheetData>
  <mergeCells count="5">
    <mergeCell ref="J2:U2"/>
    <mergeCell ref="V2:AG2"/>
    <mergeCell ref="AH2:AS2"/>
    <mergeCell ref="B2:H2"/>
    <mergeCell ref="I2:I3"/>
  </mergeCells>
  <phoneticPr fontId="4" type="noConversion"/>
  <conditionalFormatting sqref="B4:H4 B14:H14 B24:H24 B29:H29 B34:H34 B9:H9 B19:H19 J4:AS14 V15:AS15 J16:U16">
    <cfRule type="notContainsBlanks" dxfId="8" priority="6">
      <formula>LEN(TRIM(B4))&gt;0</formula>
    </cfRule>
  </conditionalFormatting>
  <conditionalFormatting sqref="V16:AS16 J17:AS19 J20:N20 P20:T20 V20:AS20 J21:AS24 J26:AS38 J25:N25 P25:AS25">
    <cfRule type="notContainsBlanks" dxfId="7" priority="5">
      <formula>LEN(TRIM(J16))&gt;0</formula>
    </cfRule>
  </conditionalFormatting>
  <conditionalFormatting sqref="J15:U15">
    <cfRule type="notContainsBlanks" dxfId="6" priority="4">
      <formula>LEN(TRIM(J15))&gt;0</formula>
    </cfRule>
  </conditionalFormatting>
  <conditionalFormatting sqref="O20">
    <cfRule type="notContainsBlanks" dxfId="5" priority="3">
      <formula>LEN(TRIM(O20))&gt;0</formula>
    </cfRule>
  </conditionalFormatting>
  <conditionalFormatting sqref="U20">
    <cfRule type="notContainsBlanks" dxfId="4" priority="2">
      <formula>LEN(TRIM(U20))&gt;0</formula>
    </cfRule>
  </conditionalFormatting>
  <conditionalFormatting sqref="O25">
    <cfRule type="notContainsBlanks" dxfId="3" priority="1">
      <formula>LEN(TRIM(O25))&gt;0</formula>
    </cfRule>
  </conditionalFormatting>
  <dataValidations count="2">
    <dataValidation type="list" allowBlank="1" showInputMessage="1" showErrorMessage="1" sqref="H4 H9 H14 H19 H24 H29 H34">
      <formula1>"100%, 75%, 50%, 25%, Unsure"</formula1>
    </dataValidation>
    <dataValidation type="list" allowBlank="1" showInputMessage="1" showErrorMessage="1" sqref="E4 E9 E14 E19 E24 E29 E34">
      <formula1>"Reused, Recycled, Composted: on-site, Composted: off-site, Recovered (e.g. for energy), Landfill, Other, Treated then landfill"</formula1>
    </dataValidation>
  </dataValidations>
  <pageMargins left="0.39370078740157483" right="0.39370078740157483" top="0.39370078740157483" bottom="0.39370078740157483" header="0.19685039370078741" footer="0.19685039370078741"/>
  <pageSetup paperSize="9" scale="25" orientation="landscape" r:id="rId1"/>
  <headerFooter alignWithMargins="0"/>
  <colBreaks count="2" manualBreakCount="2">
    <brk id="9" max="1048575" man="1"/>
    <brk id="33"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E0000"/>
  </sheetPr>
  <dimension ref="B2:F29"/>
  <sheetViews>
    <sheetView zoomScaleSheetLayoutView="115" workbookViewId="0">
      <selection activeCell="B2" sqref="B2:F2"/>
    </sheetView>
  </sheetViews>
  <sheetFormatPr defaultColWidth="8.85546875" defaultRowHeight="12.75" x14ac:dyDescent="0.2"/>
  <cols>
    <col min="1" max="1" width="3.7109375" style="9" customWidth="1"/>
    <col min="2" max="2" width="32.42578125" style="9" customWidth="1"/>
    <col min="3" max="3" width="25.7109375" style="9" customWidth="1"/>
    <col min="4" max="4" width="26.7109375" style="9" bestFit="1" customWidth="1"/>
    <col min="5" max="5" width="37.28515625" style="9" bestFit="1" customWidth="1"/>
    <col min="6" max="6" width="18.7109375" style="9" bestFit="1" customWidth="1"/>
    <col min="7" max="16384" width="8.85546875" style="9"/>
  </cols>
  <sheetData>
    <row r="2" spans="2:6" ht="18.75" x14ac:dyDescent="0.3">
      <c r="B2" s="302" t="s">
        <v>338</v>
      </c>
      <c r="C2" s="302"/>
      <c r="D2" s="302"/>
      <c r="E2" s="302"/>
      <c r="F2" s="302"/>
    </row>
    <row r="4" spans="2:6" ht="14.25" x14ac:dyDescent="0.2">
      <c r="B4" s="303" t="s">
        <v>266</v>
      </c>
      <c r="C4" s="303"/>
      <c r="D4" s="303"/>
      <c r="E4" s="303"/>
      <c r="F4" s="303"/>
    </row>
    <row r="6" spans="2:6" ht="15.75" customHeight="1" x14ac:dyDescent="0.2">
      <c r="B6" s="304" t="s">
        <v>193</v>
      </c>
      <c r="C6" s="304"/>
    </row>
    <row r="7" spans="2:6" ht="15.75" x14ac:dyDescent="0.25">
      <c r="B7" s="168" t="s">
        <v>272</v>
      </c>
      <c r="C7" s="166" t="str">
        <f>'Waste Record'!B14</f>
        <v>2015-16</v>
      </c>
    </row>
    <row r="8" spans="2:6" ht="15.75" x14ac:dyDescent="0.2">
      <c r="B8" s="169" t="s">
        <v>273</v>
      </c>
      <c r="C8" s="166">
        <f>'Waste Record'!B17</f>
        <v>89</v>
      </c>
    </row>
    <row r="9" spans="2:6" ht="13.5" thickBot="1" x14ac:dyDescent="0.25"/>
    <row r="10" spans="2:6" ht="13.5" customHeight="1" x14ac:dyDescent="0.2">
      <c r="B10" s="221" t="s">
        <v>194</v>
      </c>
      <c r="C10" s="220" t="s">
        <v>62</v>
      </c>
      <c r="D10" s="108"/>
    </row>
    <row r="11" spans="2:6" ht="15.75" x14ac:dyDescent="0.2">
      <c r="B11" s="120" t="s">
        <v>142</v>
      </c>
      <c r="C11" s="118">
        <f>'Waste Record'!E46</f>
        <v>0</v>
      </c>
    </row>
    <row r="12" spans="2:6" ht="15.75" x14ac:dyDescent="0.2">
      <c r="B12" s="120" t="s">
        <v>3</v>
      </c>
      <c r="C12" s="118">
        <f>'Waste Record'!E47</f>
        <v>29.999999999999996</v>
      </c>
    </row>
    <row r="13" spans="2:6" ht="15.75" x14ac:dyDescent="0.2">
      <c r="B13" s="120" t="s">
        <v>177</v>
      </c>
      <c r="C13" s="118">
        <f>'Waste Record'!E48+'Waste Record'!E49</f>
        <v>22.87</v>
      </c>
    </row>
    <row r="14" spans="2:6" ht="15.75" x14ac:dyDescent="0.2">
      <c r="B14" s="120" t="s">
        <v>175</v>
      </c>
      <c r="C14" s="118">
        <f>'Waste Record'!E50</f>
        <v>0.45999999999999996</v>
      </c>
    </row>
    <row r="15" spans="2:6" ht="15.75" x14ac:dyDescent="0.2">
      <c r="B15" s="120" t="s">
        <v>144</v>
      </c>
      <c r="C15" s="118">
        <f>'Waste Record'!E51+'Waste Record'!E52</f>
        <v>9.9</v>
      </c>
    </row>
    <row r="16" spans="2:6" ht="16.5" thickBot="1" x14ac:dyDescent="0.25">
      <c r="B16" s="121" t="s">
        <v>110</v>
      </c>
      <c r="C16" s="119">
        <f>'Waste Record'!E53</f>
        <v>0</v>
      </c>
    </row>
    <row r="17" spans="2:3" ht="19.5" customHeight="1" thickBot="1" x14ac:dyDescent="0.25">
      <c r="B17" s="109" t="s">
        <v>265</v>
      </c>
      <c r="C17" s="110">
        <f>SUM(C11:C16)</f>
        <v>63.23</v>
      </c>
    </row>
    <row r="18" spans="2:3" ht="15" x14ac:dyDescent="0.2">
      <c r="B18" s="111"/>
      <c r="C18" s="112"/>
    </row>
    <row r="19" spans="2:3" ht="15.75" thickBot="1" x14ac:dyDescent="0.25">
      <c r="B19" s="111"/>
      <c r="C19" s="112"/>
    </row>
    <row r="20" spans="2:3" ht="20.100000000000001" customHeight="1" x14ac:dyDescent="0.2">
      <c r="B20" s="221" t="s">
        <v>196</v>
      </c>
      <c r="C20" s="113">
        <f>IF(ISERROR(C28/'Waste Record'!$B$17),"NA",C28/'Waste Record'!$B$17)</f>
        <v>0.11123595505617978</v>
      </c>
    </row>
    <row r="21" spans="2:3" ht="20.100000000000001" customHeight="1" thickBot="1" x14ac:dyDescent="0.25">
      <c r="B21" s="222" t="s">
        <v>178</v>
      </c>
      <c r="C21" s="114">
        <f>IF(ISERROR(C27/'Waste Record'!$B$17),"NA",C27/'Waste Record'!$B$17)</f>
        <v>0.59921348314606737</v>
      </c>
    </row>
    <row r="22" spans="2:3" ht="20.100000000000001" customHeight="1" thickBot="1" x14ac:dyDescent="0.25">
      <c r="B22" s="109" t="s">
        <v>197</v>
      </c>
      <c r="C22" s="115">
        <f>C17/'Waste Record'!B17</f>
        <v>0.71044943820224715</v>
      </c>
    </row>
    <row r="23" spans="2:3" ht="15" x14ac:dyDescent="0.2">
      <c r="B23" s="13"/>
      <c r="C23" s="13"/>
    </row>
    <row r="24" spans="2:3" ht="15" x14ac:dyDescent="0.2">
      <c r="B24" s="13"/>
      <c r="C24" s="13"/>
    </row>
    <row r="25" spans="2:3" ht="16.5" thickBot="1" x14ac:dyDescent="0.3">
      <c r="B25" s="15"/>
      <c r="C25" s="13"/>
    </row>
    <row r="26" spans="2:3" ht="15.75" x14ac:dyDescent="0.2">
      <c r="B26" s="116" t="s">
        <v>195</v>
      </c>
      <c r="C26" s="117" t="s">
        <v>62</v>
      </c>
    </row>
    <row r="27" spans="2:3" ht="15" x14ac:dyDescent="0.2">
      <c r="B27" s="223" t="s">
        <v>173</v>
      </c>
      <c r="C27" s="118">
        <f>'Waste Record'!E54</f>
        <v>53.33</v>
      </c>
    </row>
    <row r="28" spans="2:3" ht="15.75" thickBot="1" x14ac:dyDescent="0.25">
      <c r="B28" s="224" t="s">
        <v>144</v>
      </c>
      <c r="C28" s="119">
        <f>'Waste Record'!E55</f>
        <v>9.9</v>
      </c>
    </row>
    <row r="29" spans="2:3" ht="14.25" x14ac:dyDescent="0.2">
      <c r="B29" s="20"/>
      <c r="C29" s="21"/>
    </row>
  </sheetData>
  <sheetProtection algorithmName="SHA-512" hashValue="qE7rPebk9vKLG7G+qnaonjK071G8zyirLlZ2AHNjqKgxKdjP0L+D6x+2wnni4BE5QWCXpKnoWSl1n8kQVPj6+w==" saltValue="pn7lRT9euvX0can1ou4HLA==" spinCount="100000" sheet="1" objects="1" scenarios="1" selectLockedCells="1" selectUnlockedCells="1"/>
  <mergeCells count="3">
    <mergeCell ref="B2:F2"/>
    <mergeCell ref="B4:F4"/>
    <mergeCell ref="B6:C6"/>
  </mergeCells>
  <pageMargins left="0.7" right="0.7" top="0.75" bottom="0.75" header="0.3" footer="0.3"/>
  <pageSetup paperSize="9" scale="4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H56"/>
  <sheetViews>
    <sheetView zoomScaleSheetLayoutView="100" workbookViewId="0">
      <selection activeCell="B2" sqref="B2:G2"/>
    </sheetView>
  </sheetViews>
  <sheetFormatPr defaultColWidth="8.85546875" defaultRowHeight="12.75" x14ac:dyDescent="0.2"/>
  <cols>
    <col min="1" max="1" width="3.7109375" style="7" customWidth="1"/>
    <col min="2" max="2" width="19" style="7" bestFit="1" customWidth="1"/>
    <col min="3" max="3" width="32.28515625" style="7" customWidth="1"/>
    <col min="4" max="4" width="35.28515625" style="7" bestFit="1" customWidth="1"/>
    <col min="5" max="5" width="50" style="7" customWidth="1"/>
    <col min="6" max="6" width="27.7109375" style="7" bestFit="1" customWidth="1"/>
    <col min="7" max="7" width="15.7109375" style="16" customWidth="1"/>
    <col min="8" max="8" width="36.42578125" style="7" customWidth="1"/>
    <col min="9" max="16384" width="8.85546875" style="7"/>
  </cols>
  <sheetData>
    <row r="2" spans="2:8" ht="24.75" customHeight="1" x14ac:dyDescent="0.2">
      <c r="B2" s="271" t="s">
        <v>339</v>
      </c>
      <c r="C2" s="271"/>
      <c r="D2" s="271"/>
      <c r="E2" s="271"/>
      <c r="F2" s="271"/>
      <c r="G2" s="271"/>
    </row>
    <row r="4" spans="2:8" ht="15" x14ac:dyDescent="0.2">
      <c r="B4" s="13" t="s">
        <v>161</v>
      </c>
    </row>
    <row r="5" spans="2:8" ht="15" x14ac:dyDescent="0.2">
      <c r="B5" s="13" t="s">
        <v>166</v>
      </c>
    </row>
    <row r="6" spans="2:8" x14ac:dyDescent="0.2">
      <c r="H6" s="9"/>
    </row>
    <row r="7" spans="2:8" ht="15" x14ac:dyDescent="0.2">
      <c r="B7" s="13" t="s">
        <v>162</v>
      </c>
      <c r="H7" s="9"/>
    </row>
    <row r="8" spans="2:8" ht="15" x14ac:dyDescent="0.2">
      <c r="B8" s="13" t="s">
        <v>204</v>
      </c>
      <c r="H8" s="9"/>
    </row>
    <row r="9" spans="2:8" ht="15" x14ac:dyDescent="0.2">
      <c r="B9" s="13" t="s">
        <v>164</v>
      </c>
      <c r="H9" s="9"/>
    </row>
    <row r="10" spans="2:8" ht="15" x14ac:dyDescent="0.2">
      <c r="B10" s="13" t="s">
        <v>167</v>
      </c>
      <c r="H10" s="9"/>
    </row>
    <row r="11" spans="2:8" ht="15" x14ac:dyDescent="0.2">
      <c r="B11" s="13" t="s">
        <v>163</v>
      </c>
      <c r="H11" s="9"/>
    </row>
    <row r="12" spans="2:8" ht="15" x14ac:dyDescent="0.2">
      <c r="B12" s="13" t="s">
        <v>168</v>
      </c>
      <c r="H12" s="9"/>
    </row>
    <row r="13" spans="2:8" ht="15" x14ac:dyDescent="0.2">
      <c r="B13" s="13" t="s">
        <v>310</v>
      </c>
    </row>
    <row r="14" spans="2:8" ht="15" x14ac:dyDescent="0.2">
      <c r="B14" s="13" t="s">
        <v>205</v>
      </c>
    </row>
    <row r="15" spans="2:8" ht="15" x14ac:dyDescent="0.2">
      <c r="B15" s="13"/>
    </row>
    <row r="16" spans="2:8" ht="138.75" customHeight="1" x14ac:dyDescent="0.2">
      <c r="B16" s="280" t="s">
        <v>259</v>
      </c>
      <c r="C16" s="280"/>
      <c r="D16" s="280"/>
      <c r="E16" s="280"/>
      <c r="F16" s="280"/>
      <c r="G16" s="280"/>
      <c r="H16" s="280"/>
    </row>
    <row r="17" spans="2:8" ht="25.5" customHeight="1" x14ac:dyDescent="0.2">
      <c r="B17" s="292" t="s">
        <v>258</v>
      </c>
      <c r="C17" s="292"/>
      <c r="D17" s="292"/>
      <c r="E17" s="292"/>
      <c r="F17" s="292"/>
      <c r="G17" s="292"/>
      <c r="H17" s="231"/>
    </row>
    <row r="19" spans="2:8" ht="60" customHeight="1" thickBot="1" x14ac:dyDescent="0.25">
      <c r="B19" s="280" t="s">
        <v>270</v>
      </c>
      <c r="C19" s="291"/>
      <c r="D19" s="291"/>
      <c r="E19" s="291"/>
      <c r="F19" s="291"/>
      <c r="G19" s="291"/>
      <c r="H19" s="291"/>
    </row>
    <row r="20" spans="2:8" ht="26.25" customHeight="1" thickBot="1" x14ac:dyDescent="0.25">
      <c r="B20" s="44">
        <v>52</v>
      </c>
      <c r="C20" s="311" t="s">
        <v>269</v>
      </c>
      <c r="D20" s="312"/>
    </row>
    <row r="21" spans="2:8" ht="13.5" thickBot="1" x14ac:dyDescent="0.25"/>
    <row r="22" spans="2:8" ht="18.75" thickBot="1" x14ac:dyDescent="0.3">
      <c r="B22" s="306" t="s">
        <v>165</v>
      </c>
      <c r="C22" s="307"/>
      <c r="D22" s="307"/>
      <c r="E22" s="307"/>
      <c r="F22" s="307"/>
      <c r="G22" s="307"/>
      <c r="H22" s="308"/>
    </row>
    <row r="23" spans="2:8" ht="45.75" thickBot="1" x14ac:dyDescent="0.25">
      <c r="B23" s="134" t="s">
        <v>218</v>
      </c>
      <c r="C23" s="135" t="s">
        <v>300</v>
      </c>
      <c r="D23" s="135" t="s">
        <v>198</v>
      </c>
      <c r="E23" s="135" t="s">
        <v>243</v>
      </c>
      <c r="F23" s="135" t="s">
        <v>199</v>
      </c>
      <c r="G23" s="135" t="s">
        <v>301</v>
      </c>
      <c r="H23" s="136" t="s">
        <v>189</v>
      </c>
    </row>
    <row r="24" spans="2:8" ht="14.25" x14ac:dyDescent="0.2">
      <c r="B24" s="45" t="s">
        <v>321</v>
      </c>
      <c r="C24" s="46">
        <v>3</v>
      </c>
      <c r="D24" s="130">
        <v>2</v>
      </c>
      <c r="E24" s="122">
        <v>1</v>
      </c>
      <c r="F24" s="130">
        <v>1</v>
      </c>
      <c r="G24" s="137">
        <f>(C24*D24*E24*F24)*$B$20</f>
        <v>312</v>
      </c>
      <c r="H24" s="235" t="s">
        <v>322</v>
      </c>
    </row>
    <row r="25" spans="2:8" ht="14.25" x14ac:dyDescent="0.2">
      <c r="B25" s="49"/>
      <c r="C25" s="50"/>
      <c r="D25" s="123"/>
      <c r="E25" s="124"/>
      <c r="F25" s="123"/>
      <c r="G25" s="137">
        <f t="shared" ref="G25:G43" si="0">(C25*D25*E25*F25)*$B$20</f>
        <v>0</v>
      </c>
      <c r="H25" s="52"/>
    </row>
    <row r="26" spans="2:8" ht="14.25" x14ac:dyDescent="0.2">
      <c r="B26" s="45"/>
      <c r="C26" s="50"/>
      <c r="D26" s="125"/>
      <c r="E26" s="124"/>
      <c r="F26" s="123"/>
      <c r="G26" s="137">
        <f t="shared" si="0"/>
        <v>0</v>
      </c>
      <c r="H26" s="52"/>
    </row>
    <row r="27" spans="2:8" ht="14.25" x14ac:dyDescent="0.2">
      <c r="B27" s="49"/>
      <c r="C27" s="50"/>
      <c r="D27" s="123"/>
      <c r="E27" s="124"/>
      <c r="F27" s="123"/>
      <c r="G27" s="137">
        <f t="shared" si="0"/>
        <v>0</v>
      </c>
      <c r="H27" s="52"/>
    </row>
    <row r="28" spans="2:8" ht="14.25" x14ac:dyDescent="0.2">
      <c r="B28" s="45"/>
      <c r="C28" s="50"/>
      <c r="D28" s="123"/>
      <c r="E28" s="124"/>
      <c r="F28" s="123"/>
      <c r="G28" s="137">
        <f t="shared" si="0"/>
        <v>0</v>
      </c>
      <c r="H28" s="52"/>
    </row>
    <row r="29" spans="2:8" ht="14.25" x14ac:dyDescent="0.2">
      <c r="B29" s="49"/>
      <c r="C29" s="50"/>
      <c r="D29" s="123"/>
      <c r="E29" s="124"/>
      <c r="F29" s="123"/>
      <c r="G29" s="137">
        <f t="shared" si="0"/>
        <v>0</v>
      </c>
      <c r="H29" s="52"/>
    </row>
    <row r="30" spans="2:8" ht="14.25" x14ac:dyDescent="0.2">
      <c r="B30" s="45"/>
      <c r="C30" s="50"/>
      <c r="D30" s="123"/>
      <c r="E30" s="123"/>
      <c r="F30" s="123"/>
      <c r="G30" s="137">
        <f t="shared" si="0"/>
        <v>0</v>
      </c>
      <c r="H30" s="52"/>
    </row>
    <row r="31" spans="2:8" ht="14.25" x14ac:dyDescent="0.2">
      <c r="B31" s="49"/>
      <c r="C31" s="50"/>
      <c r="D31" s="123"/>
      <c r="E31" s="123"/>
      <c r="F31" s="123"/>
      <c r="G31" s="137">
        <f t="shared" si="0"/>
        <v>0</v>
      </c>
      <c r="H31" s="52"/>
    </row>
    <row r="32" spans="2:8" ht="14.25" x14ac:dyDescent="0.2">
      <c r="B32" s="45"/>
      <c r="C32" s="50"/>
      <c r="D32" s="123"/>
      <c r="E32" s="124"/>
      <c r="F32" s="123"/>
      <c r="G32" s="137">
        <f t="shared" si="0"/>
        <v>0</v>
      </c>
      <c r="H32" s="52"/>
    </row>
    <row r="33" spans="2:8" ht="14.25" x14ac:dyDescent="0.2">
      <c r="B33" s="49"/>
      <c r="C33" s="50"/>
      <c r="D33" s="123"/>
      <c r="E33" s="123"/>
      <c r="F33" s="123"/>
      <c r="G33" s="137">
        <f t="shared" si="0"/>
        <v>0</v>
      </c>
      <c r="H33" s="52"/>
    </row>
    <row r="34" spans="2:8" ht="14.25" x14ac:dyDescent="0.2">
      <c r="B34" s="45"/>
      <c r="C34" s="50"/>
      <c r="D34" s="123"/>
      <c r="E34" s="123"/>
      <c r="F34" s="123"/>
      <c r="G34" s="137">
        <f t="shared" si="0"/>
        <v>0</v>
      </c>
      <c r="H34" s="52"/>
    </row>
    <row r="35" spans="2:8" ht="14.25" x14ac:dyDescent="0.2">
      <c r="B35" s="49"/>
      <c r="C35" s="50"/>
      <c r="D35" s="123"/>
      <c r="E35" s="123"/>
      <c r="F35" s="123"/>
      <c r="G35" s="137">
        <f t="shared" si="0"/>
        <v>0</v>
      </c>
      <c r="H35" s="52"/>
    </row>
    <row r="36" spans="2:8" ht="14.25" x14ac:dyDescent="0.2">
      <c r="B36" s="45"/>
      <c r="C36" s="50"/>
      <c r="D36" s="123"/>
      <c r="E36" s="123"/>
      <c r="F36" s="123"/>
      <c r="G36" s="137">
        <f t="shared" si="0"/>
        <v>0</v>
      </c>
      <c r="H36" s="52"/>
    </row>
    <row r="37" spans="2:8" ht="14.25" x14ac:dyDescent="0.2">
      <c r="B37" s="49"/>
      <c r="C37" s="50"/>
      <c r="D37" s="123"/>
      <c r="E37" s="123"/>
      <c r="F37" s="123"/>
      <c r="G37" s="137">
        <f t="shared" si="0"/>
        <v>0</v>
      </c>
      <c r="H37" s="52"/>
    </row>
    <row r="38" spans="2:8" ht="14.25" x14ac:dyDescent="0.2">
      <c r="B38" s="45"/>
      <c r="C38" s="50"/>
      <c r="D38" s="123"/>
      <c r="E38" s="123"/>
      <c r="F38" s="123"/>
      <c r="G38" s="137">
        <f t="shared" si="0"/>
        <v>0</v>
      </c>
      <c r="H38" s="52"/>
    </row>
    <row r="39" spans="2:8" ht="14.25" x14ac:dyDescent="0.2">
      <c r="B39" s="49"/>
      <c r="C39" s="50"/>
      <c r="D39" s="123"/>
      <c r="E39" s="123"/>
      <c r="F39" s="123"/>
      <c r="G39" s="137">
        <f t="shared" si="0"/>
        <v>0</v>
      </c>
      <c r="H39" s="52"/>
    </row>
    <row r="40" spans="2:8" ht="14.25" x14ac:dyDescent="0.2">
      <c r="B40" s="45"/>
      <c r="C40" s="50"/>
      <c r="D40" s="123"/>
      <c r="E40" s="123"/>
      <c r="F40" s="123"/>
      <c r="G40" s="137">
        <f t="shared" si="0"/>
        <v>0</v>
      </c>
      <c r="H40" s="52"/>
    </row>
    <row r="41" spans="2:8" ht="14.25" x14ac:dyDescent="0.2">
      <c r="B41" s="49"/>
      <c r="C41" s="50"/>
      <c r="D41" s="123"/>
      <c r="E41" s="123"/>
      <c r="F41" s="123"/>
      <c r="G41" s="137">
        <f t="shared" si="0"/>
        <v>0</v>
      </c>
      <c r="H41" s="52"/>
    </row>
    <row r="42" spans="2:8" ht="14.25" x14ac:dyDescent="0.2">
      <c r="B42" s="45"/>
      <c r="C42" s="50"/>
      <c r="D42" s="123"/>
      <c r="E42" s="123"/>
      <c r="F42" s="123"/>
      <c r="G42" s="137">
        <f t="shared" si="0"/>
        <v>0</v>
      </c>
      <c r="H42" s="52"/>
    </row>
    <row r="43" spans="2:8" ht="15" thickBot="1" x14ac:dyDescent="0.25">
      <c r="B43" s="126"/>
      <c r="C43" s="127"/>
      <c r="D43" s="128"/>
      <c r="E43" s="128"/>
      <c r="F43" s="128"/>
      <c r="G43" s="137">
        <f t="shared" si="0"/>
        <v>0</v>
      </c>
      <c r="H43" s="129"/>
    </row>
    <row r="44" spans="2:8" ht="16.5" thickBot="1" x14ac:dyDescent="0.25">
      <c r="B44" s="309" t="s">
        <v>157</v>
      </c>
      <c r="C44" s="310"/>
      <c r="D44" s="310"/>
      <c r="E44" s="310"/>
      <c r="F44" s="310"/>
      <c r="G44" s="165">
        <f>SUM(G24:G43)</f>
        <v>312</v>
      </c>
      <c r="H44" s="138"/>
    </row>
    <row r="46" spans="2:8" ht="15.75" x14ac:dyDescent="0.25">
      <c r="C46" s="305" t="s">
        <v>169</v>
      </c>
      <c r="D46" s="305"/>
      <c r="E46" s="305"/>
    </row>
    <row r="47" spans="2:8" ht="13.5" thickBot="1" x14ac:dyDescent="0.25"/>
    <row r="48" spans="2:8" ht="15.75" thickBot="1" x14ac:dyDescent="0.25">
      <c r="C48" s="229" t="s">
        <v>158</v>
      </c>
      <c r="D48" s="230" t="s">
        <v>159</v>
      </c>
      <c r="E48" s="229" t="s">
        <v>160</v>
      </c>
    </row>
    <row r="49" spans="3:6" ht="97.5" customHeight="1" x14ac:dyDescent="0.2">
      <c r="C49" s="212" t="s">
        <v>302</v>
      </c>
      <c r="D49" s="131" t="s">
        <v>206</v>
      </c>
      <c r="E49" s="132"/>
      <c r="F49" s="17"/>
    </row>
    <row r="50" spans="3:6" ht="124.5" customHeight="1" x14ac:dyDescent="0.2">
      <c r="C50" s="212" t="s">
        <v>303</v>
      </c>
      <c r="D50" s="131" t="s">
        <v>203</v>
      </c>
      <c r="E50" s="132"/>
    </row>
    <row r="51" spans="3:6" ht="118.5" customHeight="1" x14ac:dyDescent="0.2">
      <c r="C51" s="212" t="s">
        <v>304</v>
      </c>
      <c r="D51" s="131" t="s">
        <v>202</v>
      </c>
      <c r="E51" s="132"/>
    </row>
    <row r="52" spans="3:6" ht="118.5" customHeight="1" x14ac:dyDescent="0.2">
      <c r="C52" s="212" t="s">
        <v>305</v>
      </c>
      <c r="D52" s="133" t="s">
        <v>244</v>
      </c>
      <c r="E52" s="132"/>
    </row>
    <row r="53" spans="3:6" ht="119.25" customHeight="1" x14ac:dyDescent="0.2">
      <c r="C53" s="212" t="s">
        <v>306</v>
      </c>
      <c r="D53" s="133" t="s">
        <v>245</v>
      </c>
      <c r="E53" s="132"/>
    </row>
    <row r="54" spans="3:6" ht="116.25" customHeight="1" x14ac:dyDescent="0.2">
      <c r="C54" s="212" t="s">
        <v>307</v>
      </c>
      <c r="D54" s="131" t="s">
        <v>201</v>
      </c>
      <c r="E54" s="132"/>
    </row>
    <row r="55" spans="3:6" ht="116.25" customHeight="1" x14ac:dyDescent="0.2">
      <c r="C55" s="212" t="s">
        <v>308</v>
      </c>
      <c r="D55" s="131" t="s">
        <v>200</v>
      </c>
      <c r="E55" s="132"/>
    </row>
    <row r="56" spans="3:6" ht="117.75" customHeight="1" x14ac:dyDescent="0.2">
      <c r="C56" s="212" t="s">
        <v>309</v>
      </c>
      <c r="D56" s="133" t="s">
        <v>246</v>
      </c>
      <c r="E56" s="132"/>
    </row>
  </sheetData>
  <sheetProtection algorithmName="SHA-512" hashValue="qXsr/BWyFncIvHwHNy+3VBL5D2ahMyTcYexoe4C5zDNHL0juIHvKimM6KjB7Qj9+wcYYw73/h5axWHNknrx99g==" saltValue="xpHl/bflMjgK9I3dGiYuJw==" spinCount="100000" sheet="1" objects="1" scenarios="1" selectLockedCells="1" selectUnlockedCells="1"/>
  <mergeCells count="8">
    <mergeCell ref="C46:E46"/>
    <mergeCell ref="B22:H22"/>
    <mergeCell ref="B44:F44"/>
    <mergeCell ref="B2:G2"/>
    <mergeCell ref="B16:H16"/>
    <mergeCell ref="B19:H19"/>
    <mergeCell ref="C20:D20"/>
    <mergeCell ref="B17:G17"/>
  </mergeCells>
  <conditionalFormatting sqref="B24:F43 H24:H43">
    <cfRule type="notContainsBlanks" dxfId="2" priority="3">
      <formula>LEN(TRIM(B24))&gt;0</formula>
    </cfRule>
  </conditionalFormatting>
  <conditionalFormatting sqref="B20">
    <cfRule type="notContainsBlanks" dxfId="1" priority="4">
      <formula>LEN(TRIM(B20))&gt;0</formula>
    </cfRule>
  </conditionalFormatting>
  <conditionalFormatting sqref="G24:G44">
    <cfRule type="cellIs" dxfId="0" priority="1" operator="greaterThan">
      <formula>0</formula>
    </cfRule>
  </conditionalFormatting>
  <dataValidations count="1">
    <dataValidation type="list" allowBlank="1" showInputMessage="1" showErrorMessage="1" sqref="E24:E43">
      <formula1>"10%, 25%, 50%, 75%, 100%"</formula1>
    </dataValidation>
  </dataValidations>
  <pageMargins left="0.70866141732283472" right="0.70866141732283472" top="0.74803149606299213" bottom="0.74803149606299213" header="0.31496062992125984" footer="0.31496062992125984"/>
  <pageSetup paperSize="9" scale="50" orientation="landscape" horizontalDpi="300" verticalDpi="300" r:id="rId1"/>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016"/>
  <sheetViews>
    <sheetView zoomScaleSheetLayoutView="70" workbookViewId="0">
      <selection sqref="A1:F1"/>
    </sheetView>
  </sheetViews>
  <sheetFormatPr defaultColWidth="8.85546875" defaultRowHeight="12.75" x14ac:dyDescent="0.2"/>
  <cols>
    <col min="1" max="1" width="24.42578125" style="14" bestFit="1" customWidth="1"/>
    <col min="2" max="2" width="29" style="139" customWidth="1"/>
    <col min="3" max="3" width="20" style="14" bestFit="1" customWidth="1"/>
    <col min="4" max="4" width="15.42578125" style="14" bestFit="1" customWidth="1"/>
    <col min="5" max="5" width="24.7109375" style="140" bestFit="1" customWidth="1"/>
    <col min="6" max="6" width="20" style="7" bestFit="1" customWidth="1"/>
    <col min="7" max="16384" width="8.85546875" style="7"/>
  </cols>
  <sheetData>
    <row r="1" spans="1:6" s="26" customFormat="1" ht="24.75" customHeight="1" thickBot="1" x14ac:dyDescent="0.25">
      <c r="A1" s="313" t="s">
        <v>320</v>
      </c>
      <c r="B1" s="314"/>
      <c r="C1" s="314"/>
      <c r="D1" s="314"/>
      <c r="E1" s="314"/>
      <c r="F1" s="315"/>
    </row>
    <row r="2" spans="1:6" ht="102" customHeight="1" thickBot="1" x14ac:dyDescent="0.25">
      <c r="A2" s="316" t="s">
        <v>241</v>
      </c>
      <c r="B2" s="317"/>
      <c r="C2" s="317"/>
      <c r="D2" s="317"/>
      <c r="E2" s="317"/>
      <c r="F2" s="318"/>
    </row>
    <row r="3" spans="1:6" ht="51.75" customHeight="1" x14ac:dyDescent="0.2">
      <c r="A3" s="321" t="s">
        <v>4</v>
      </c>
      <c r="B3" s="321"/>
      <c r="C3" s="321"/>
      <c r="D3" s="321"/>
      <c r="E3" s="321"/>
      <c r="F3" s="321"/>
    </row>
    <row r="5" spans="1:6" s="14" customFormat="1" ht="24.95" customHeight="1" x14ac:dyDescent="0.2">
      <c r="A5" s="322" t="s">
        <v>101</v>
      </c>
      <c r="B5" s="322"/>
      <c r="C5" s="322"/>
      <c r="D5" s="322" t="s">
        <v>103</v>
      </c>
      <c r="E5" s="322"/>
      <c r="F5" s="322"/>
    </row>
    <row r="6" spans="1:6" s="31" customFormat="1" ht="24.95" customHeight="1" x14ac:dyDescent="0.2">
      <c r="A6" s="327" t="s">
        <v>96</v>
      </c>
      <c r="B6" s="327"/>
      <c r="C6" s="327"/>
      <c r="D6" s="325" t="s">
        <v>118</v>
      </c>
      <c r="E6" s="326"/>
      <c r="F6" s="326"/>
    </row>
    <row r="7" spans="1:6" s="31" customFormat="1" ht="24.95" customHeight="1" x14ac:dyDescent="0.2">
      <c r="A7" s="327" t="s">
        <v>111</v>
      </c>
      <c r="B7" s="327"/>
      <c r="C7" s="328"/>
      <c r="D7" s="326" t="s">
        <v>119</v>
      </c>
      <c r="E7" s="326"/>
      <c r="F7" s="326"/>
    </row>
    <row r="8" spans="1:6" s="14" customFormat="1" ht="24.95" customHeight="1" x14ac:dyDescent="0.2">
      <c r="A8" s="322" t="s">
        <v>207</v>
      </c>
      <c r="B8" s="322"/>
      <c r="C8" s="322"/>
      <c r="D8" s="324" t="s">
        <v>102</v>
      </c>
      <c r="E8" s="324"/>
      <c r="F8" s="324"/>
    </row>
    <row r="9" spans="1:6" s="14" customFormat="1" ht="24.95" customHeight="1" x14ac:dyDescent="0.2">
      <c r="A9" s="327" t="s">
        <v>112</v>
      </c>
      <c r="B9" s="327"/>
      <c r="C9" s="328"/>
      <c r="D9" s="326" t="s">
        <v>115</v>
      </c>
      <c r="E9" s="326"/>
      <c r="F9" s="326"/>
    </row>
    <row r="10" spans="1:6" s="14" customFormat="1" ht="24.95" customHeight="1" x14ac:dyDescent="0.2">
      <c r="A10" s="327" t="s">
        <v>113</v>
      </c>
      <c r="B10" s="327"/>
      <c r="C10" s="328"/>
      <c r="D10" s="326" t="s">
        <v>116</v>
      </c>
      <c r="E10" s="326"/>
      <c r="F10" s="326"/>
    </row>
    <row r="11" spans="1:6" s="14" customFormat="1" ht="24.95" customHeight="1" x14ac:dyDescent="0.2">
      <c r="A11" s="327" t="s">
        <v>114</v>
      </c>
      <c r="B11" s="327"/>
      <c r="C11" s="328"/>
      <c r="D11" s="326" t="s">
        <v>117</v>
      </c>
      <c r="E11" s="326"/>
      <c r="F11" s="326"/>
    </row>
    <row r="12" spans="1:6" s="14" customFormat="1" ht="24.95" customHeight="1" x14ac:dyDescent="0.2">
      <c r="A12" s="323" t="s">
        <v>104</v>
      </c>
      <c r="B12" s="324"/>
      <c r="C12" s="324"/>
      <c r="D12" s="323" t="s">
        <v>17</v>
      </c>
      <c r="E12" s="324"/>
      <c r="F12" s="324"/>
    </row>
    <row r="13" spans="1:6" s="14" customFormat="1" ht="24.95" customHeight="1" x14ac:dyDescent="0.2">
      <c r="A13" s="325" t="s">
        <v>12</v>
      </c>
      <c r="B13" s="326"/>
      <c r="C13" s="326"/>
      <c r="D13" s="325" t="s">
        <v>18</v>
      </c>
      <c r="E13" s="326"/>
      <c r="F13" s="326"/>
    </row>
    <row r="14" spans="1:6" s="14" customFormat="1" ht="24.95" customHeight="1" x14ac:dyDescent="0.2">
      <c r="A14" s="325" t="s">
        <v>13</v>
      </c>
      <c r="B14" s="326"/>
      <c r="C14" s="326"/>
      <c r="D14" s="325" t="s">
        <v>19</v>
      </c>
      <c r="E14" s="326"/>
      <c r="F14" s="326"/>
    </row>
    <row r="15" spans="1:6" s="14" customFormat="1" ht="24.95" customHeight="1" x14ac:dyDescent="0.2">
      <c r="A15" s="325" t="s">
        <v>14</v>
      </c>
      <c r="B15" s="326"/>
      <c r="C15" s="326"/>
      <c r="D15" s="325" t="s">
        <v>20</v>
      </c>
      <c r="E15" s="326"/>
      <c r="F15" s="326"/>
    </row>
    <row r="16" spans="1:6" s="14" customFormat="1" ht="24.95" customHeight="1" x14ac:dyDescent="0.2">
      <c r="A16" s="325" t="s">
        <v>15</v>
      </c>
      <c r="B16" s="326"/>
      <c r="C16" s="326"/>
      <c r="D16" s="325" t="s">
        <v>21</v>
      </c>
      <c r="E16" s="326"/>
      <c r="F16" s="326"/>
    </row>
    <row r="17" spans="1:6" s="14" customFormat="1" ht="24.95" customHeight="1" x14ac:dyDescent="0.2">
      <c r="A17" s="325" t="s">
        <v>16</v>
      </c>
      <c r="B17" s="326"/>
      <c r="C17" s="326"/>
      <c r="D17" s="325" t="s">
        <v>22</v>
      </c>
      <c r="E17" s="326"/>
      <c r="F17" s="326"/>
    </row>
    <row r="18" spans="1:6" s="14" customFormat="1" ht="24.95" customHeight="1" x14ac:dyDescent="0.2">
      <c r="A18" s="322" t="s">
        <v>6</v>
      </c>
      <c r="B18" s="322"/>
      <c r="C18" s="322"/>
      <c r="D18" s="323" t="s">
        <v>108</v>
      </c>
      <c r="E18" s="324"/>
      <c r="F18" s="324"/>
    </row>
    <row r="19" spans="1:6" s="14" customFormat="1" ht="24.95" customHeight="1" x14ac:dyDescent="0.2">
      <c r="A19" s="327" t="s">
        <v>120</v>
      </c>
      <c r="B19" s="327"/>
      <c r="C19" s="328"/>
      <c r="D19" s="325" t="s">
        <v>29</v>
      </c>
      <c r="E19" s="326"/>
      <c r="F19" s="326"/>
    </row>
    <row r="20" spans="1:6" s="14" customFormat="1" ht="24.95" customHeight="1" x14ac:dyDescent="0.2">
      <c r="A20" s="327" t="s">
        <v>5</v>
      </c>
      <c r="B20" s="327"/>
      <c r="C20" s="328"/>
      <c r="D20" s="325" t="s">
        <v>30</v>
      </c>
      <c r="E20" s="326"/>
      <c r="F20" s="326"/>
    </row>
    <row r="21" spans="1:6" s="14" customFormat="1" ht="24.95" customHeight="1" x14ac:dyDescent="0.2">
      <c r="A21" s="327" t="s">
        <v>6</v>
      </c>
      <c r="B21" s="327"/>
      <c r="C21" s="328"/>
      <c r="D21" s="325" t="s">
        <v>31</v>
      </c>
      <c r="E21" s="326"/>
      <c r="F21" s="326"/>
    </row>
    <row r="22" spans="1:6" s="14" customFormat="1" ht="24.95" customHeight="1" x14ac:dyDescent="0.2">
      <c r="A22" s="327" t="s">
        <v>7</v>
      </c>
      <c r="B22" s="327"/>
      <c r="C22" s="328"/>
      <c r="D22" s="325" t="s">
        <v>32</v>
      </c>
      <c r="E22" s="326"/>
      <c r="F22" s="326"/>
    </row>
    <row r="23" spans="1:6" s="14" customFormat="1" ht="24.95" customHeight="1" x14ac:dyDescent="0.2">
      <c r="A23" s="327" t="s">
        <v>8</v>
      </c>
      <c r="B23" s="327"/>
      <c r="C23" s="328"/>
      <c r="D23" s="325" t="s">
        <v>33</v>
      </c>
      <c r="E23" s="326"/>
      <c r="F23" s="326"/>
    </row>
    <row r="24" spans="1:6" s="14" customFormat="1" ht="24.95" customHeight="1" x14ac:dyDescent="0.2">
      <c r="A24" s="327" t="s">
        <v>9</v>
      </c>
      <c r="B24" s="327"/>
      <c r="C24" s="328"/>
      <c r="D24" s="325" t="s">
        <v>34</v>
      </c>
      <c r="E24" s="326"/>
      <c r="F24" s="326"/>
    </row>
    <row r="25" spans="1:6" s="14" customFormat="1" ht="24.95" customHeight="1" x14ac:dyDescent="0.2">
      <c r="A25" s="327" t="s">
        <v>238</v>
      </c>
      <c r="B25" s="327"/>
      <c r="C25" s="328"/>
      <c r="D25" s="323" t="s">
        <v>208</v>
      </c>
      <c r="E25" s="324"/>
      <c r="F25" s="324"/>
    </row>
    <row r="26" spans="1:6" s="14" customFormat="1" ht="24.95" customHeight="1" x14ac:dyDescent="0.2">
      <c r="A26" s="327" t="s">
        <v>239</v>
      </c>
      <c r="B26" s="327"/>
      <c r="C26" s="328"/>
      <c r="D26" s="325" t="s">
        <v>10</v>
      </c>
      <c r="E26" s="326"/>
      <c r="F26" s="326"/>
    </row>
    <row r="27" spans="1:6" s="14" customFormat="1" ht="24.95" customHeight="1" x14ac:dyDescent="0.2">
      <c r="A27" s="327" t="s">
        <v>240</v>
      </c>
      <c r="B27" s="327"/>
      <c r="C27" s="328"/>
      <c r="D27" s="325" t="s">
        <v>11</v>
      </c>
      <c r="E27" s="326"/>
      <c r="F27" s="326"/>
    </row>
    <row r="28" spans="1:6" s="14" customFormat="1" ht="24.95" customHeight="1" x14ac:dyDescent="0.2">
      <c r="A28" s="322" t="s">
        <v>51</v>
      </c>
      <c r="B28" s="322"/>
      <c r="C28" s="322"/>
      <c r="D28" s="322" t="s">
        <v>44</v>
      </c>
      <c r="E28" s="322"/>
      <c r="F28" s="322"/>
    </row>
    <row r="29" spans="1:6" s="14" customFormat="1" ht="24.95" customHeight="1" x14ac:dyDescent="0.2">
      <c r="A29" s="327" t="s">
        <v>52</v>
      </c>
      <c r="B29" s="327"/>
      <c r="C29" s="328"/>
      <c r="D29" s="325" t="s">
        <v>45</v>
      </c>
      <c r="E29" s="326"/>
      <c r="F29" s="326"/>
    </row>
    <row r="30" spans="1:6" s="14" customFormat="1" ht="24.95" customHeight="1" x14ac:dyDescent="0.2">
      <c r="A30" s="327" t="s">
        <v>53</v>
      </c>
      <c r="B30" s="327"/>
      <c r="C30" s="328"/>
      <c r="D30" s="325" t="s">
        <v>46</v>
      </c>
      <c r="E30" s="326"/>
      <c r="F30" s="326"/>
    </row>
    <row r="31" spans="1:6" s="14" customFormat="1" ht="24.95" customHeight="1" x14ac:dyDescent="0.2">
      <c r="A31" s="327" t="s">
        <v>54</v>
      </c>
      <c r="B31" s="327"/>
      <c r="C31" s="328"/>
      <c r="D31" s="325" t="s">
        <v>47</v>
      </c>
      <c r="E31" s="326"/>
      <c r="F31" s="326"/>
    </row>
    <row r="32" spans="1:6" s="14" customFormat="1" ht="24.95" customHeight="1" x14ac:dyDescent="0.2">
      <c r="A32" s="323" t="s">
        <v>105</v>
      </c>
      <c r="B32" s="324"/>
      <c r="C32" s="341"/>
      <c r="D32" s="323" t="s">
        <v>109</v>
      </c>
      <c r="E32" s="324"/>
      <c r="F32" s="324"/>
    </row>
    <row r="33" spans="1:6" s="14" customFormat="1" ht="24.95" customHeight="1" x14ac:dyDescent="0.2">
      <c r="A33" s="325" t="s">
        <v>23</v>
      </c>
      <c r="B33" s="326"/>
      <c r="C33" s="326"/>
      <c r="D33" s="325" t="s">
        <v>35</v>
      </c>
      <c r="E33" s="326"/>
      <c r="F33" s="326"/>
    </row>
    <row r="34" spans="1:6" s="14" customFormat="1" ht="24.95" customHeight="1" x14ac:dyDescent="0.2">
      <c r="A34" s="325" t="s">
        <v>24</v>
      </c>
      <c r="B34" s="326"/>
      <c r="C34" s="326"/>
      <c r="D34" s="325" t="s">
        <v>36</v>
      </c>
      <c r="E34" s="326"/>
      <c r="F34" s="326"/>
    </row>
    <row r="35" spans="1:6" s="14" customFormat="1" ht="24.95" customHeight="1" x14ac:dyDescent="0.2">
      <c r="A35" s="322" t="s">
        <v>80</v>
      </c>
      <c r="B35" s="322"/>
      <c r="C35" s="341"/>
      <c r="D35" s="323" t="s">
        <v>106</v>
      </c>
      <c r="E35" s="324"/>
      <c r="F35" s="324"/>
    </row>
    <row r="36" spans="1:6" s="14" customFormat="1" ht="24.95" customHeight="1" x14ac:dyDescent="0.2">
      <c r="A36" s="327" t="s">
        <v>80</v>
      </c>
      <c r="B36" s="327"/>
      <c r="C36" s="328"/>
      <c r="D36" s="325" t="s">
        <v>25</v>
      </c>
      <c r="E36" s="326"/>
      <c r="F36" s="326"/>
    </row>
    <row r="37" spans="1:6" s="14" customFormat="1" ht="24.95" customHeight="1" x14ac:dyDescent="0.2">
      <c r="A37" s="323" t="s">
        <v>107</v>
      </c>
      <c r="B37" s="324"/>
      <c r="C37" s="324"/>
      <c r="D37" s="323" t="s">
        <v>110</v>
      </c>
      <c r="E37" s="324"/>
      <c r="F37" s="324"/>
    </row>
    <row r="38" spans="1:6" s="14" customFormat="1" ht="24.95" customHeight="1" x14ac:dyDescent="0.2">
      <c r="A38" s="325" t="s">
        <v>26</v>
      </c>
      <c r="B38" s="326"/>
      <c r="C38" s="326"/>
      <c r="D38" s="325" t="s">
        <v>37</v>
      </c>
      <c r="E38" s="326"/>
      <c r="F38" s="326"/>
    </row>
    <row r="39" spans="1:6" s="14" customFormat="1" ht="24.95" customHeight="1" x14ac:dyDescent="0.2">
      <c r="A39" s="325" t="s">
        <v>27</v>
      </c>
      <c r="B39" s="326"/>
      <c r="C39" s="326"/>
      <c r="D39" s="325" t="s">
        <v>38</v>
      </c>
      <c r="E39" s="326"/>
      <c r="F39" s="326"/>
    </row>
    <row r="40" spans="1:6" ht="24.95" customHeight="1" x14ac:dyDescent="0.2">
      <c r="A40" s="325" t="s">
        <v>28</v>
      </c>
      <c r="B40" s="326"/>
      <c r="C40" s="326"/>
      <c r="D40" s="325" t="s">
        <v>39</v>
      </c>
      <c r="E40" s="326"/>
      <c r="F40" s="326"/>
    </row>
    <row r="41" spans="1:6" ht="24.95" customHeight="1" x14ac:dyDescent="0.2">
      <c r="A41" s="327"/>
      <c r="B41" s="327"/>
      <c r="C41" s="328"/>
      <c r="D41" s="325" t="s">
        <v>40</v>
      </c>
      <c r="E41" s="326"/>
      <c r="F41" s="326"/>
    </row>
    <row r="42" spans="1:6" ht="24.95" customHeight="1" x14ac:dyDescent="0.2">
      <c r="A42" s="7"/>
      <c r="B42" s="7"/>
      <c r="C42" s="7"/>
      <c r="D42" s="325" t="s">
        <v>41</v>
      </c>
      <c r="E42" s="326"/>
      <c r="F42" s="326"/>
    </row>
    <row r="43" spans="1:6" ht="24.95" customHeight="1" x14ac:dyDescent="0.2">
      <c r="A43" s="7"/>
      <c r="B43" s="7"/>
      <c r="C43" s="7"/>
      <c r="D43" s="325" t="s">
        <v>42</v>
      </c>
      <c r="E43" s="326"/>
      <c r="F43" s="326"/>
    </row>
    <row r="44" spans="1:6" ht="15" x14ac:dyDescent="0.2">
      <c r="A44" s="7"/>
      <c r="B44" s="7"/>
      <c r="C44" s="7"/>
      <c r="D44" s="146"/>
      <c r="E44" s="146"/>
      <c r="F44" s="146"/>
    </row>
    <row r="45" spans="1:6" x14ac:dyDescent="0.2">
      <c r="A45" s="147"/>
      <c r="B45" s="147"/>
      <c r="C45" s="147"/>
    </row>
    <row r="46" spans="1:6" x14ac:dyDescent="0.2">
      <c r="A46" s="147"/>
      <c r="B46" s="147"/>
      <c r="C46" s="147"/>
    </row>
    <row r="48" spans="1:6" ht="16.5" thickBot="1" x14ac:dyDescent="0.25">
      <c r="B48" s="319" t="s">
        <v>58</v>
      </c>
      <c r="C48" s="319"/>
      <c r="D48" s="141" t="s">
        <v>59</v>
      </c>
      <c r="E48" s="320" t="s">
        <v>60</v>
      </c>
      <c r="F48" s="320"/>
    </row>
    <row r="49" spans="1:6" ht="15.75" x14ac:dyDescent="0.2">
      <c r="A49" s="329" t="s">
        <v>61</v>
      </c>
      <c r="B49" s="332"/>
      <c r="C49" s="335" t="s">
        <v>62</v>
      </c>
      <c r="D49" s="338">
        <v>0.15</v>
      </c>
      <c r="E49" s="148">
        <f>B49*1000</f>
        <v>0</v>
      </c>
      <c r="F49" s="4" t="s">
        <v>63</v>
      </c>
    </row>
    <row r="50" spans="1:6" ht="15.75" x14ac:dyDescent="0.2">
      <c r="A50" s="330"/>
      <c r="B50" s="333"/>
      <c r="C50" s="336"/>
      <c r="D50" s="339"/>
      <c r="E50" s="149">
        <f>B49/D49</f>
        <v>0</v>
      </c>
      <c r="F50" s="5" t="s">
        <v>64</v>
      </c>
    </row>
    <row r="51" spans="1:6" ht="16.5" thickBot="1" x14ac:dyDescent="0.25">
      <c r="A51" s="330"/>
      <c r="B51" s="334"/>
      <c r="C51" s="337"/>
      <c r="D51" s="340"/>
      <c r="E51" s="150">
        <f>(B49/D49)*1000</f>
        <v>0</v>
      </c>
      <c r="F51" s="6" t="s">
        <v>65</v>
      </c>
    </row>
    <row r="52" spans="1:6" ht="13.5" thickBot="1" x14ac:dyDescent="0.25">
      <c r="A52" s="330"/>
      <c r="B52" s="143"/>
      <c r="C52" s="145"/>
      <c r="D52" s="144"/>
      <c r="E52" s="3"/>
      <c r="F52" s="8"/>
    </row>
    <row r="53" spans="1:6" ht="15.75" x14ac:dyDescent="0.2">
      <c r="A53" s="330"/>
      <c r="B53" s="332"/>
      <c r="C53" s="335" t="s">
        <v>63</v>
      </c>
      <c r="D53" s="338">
        <v>0.15</v>
      </c>
      <c r="E53" s="148">
        <f>B53/1000</f>
        <v>0</v>
      </c>
      <c r="F53" s="4" t="s">
        <v>62</v>
      </c>
    </row>
    <row r="54" spans="1:6" ht="15.75" x14ac:dyDescent="0.2">
      <c r="A54" s="330"/>
      <c r="B54" s="333"/>
      <c r="C54" s="336"/>
      <c r="D54" s="339"/>
      <c r="E54" s="149">
        <f>E53/D53</f>
        <v>0</v>
      </c>
      <c r="F54" s="5" t="s">
        <v>64</v>
      </c>
    </row>
    <row r="55" spans="1:6" ht="16.5" thickBot="1" x14ac:dyDescent="0.25">
      <c r="A55" s="330"/>
      <c r="B55" s="334"/>
      <c r="C55" s="337"/>
      <c r="D55" s="340"/>
      <c r="E55" s="150">
        <f>(E53/D53)*1000</f>
        <v>0</v>
      </c>
      <c r="F55" s="6" t="s">
        <v>65</v>
      </c>
    </row>
    <row r="56" spans="1:6" ht="13.5" thickBot="1" x14ac:dyDescent="0.25">
      <c r="A56" s="330"/>
      <c r="B56" s="143"/>
      <c r="C56" s="145"/>
      <c r="D56" s="144"/>
      <c r="E56" s="3"/>
      <c r="F56" s="8"/>
    </row>
    <row r="57" spans="1:6" ht="15.75" x14ac:dyDescent="0.2">
      <c r="A57" s="330"/>
      <c r="B57" s="332">
        <v>5</v>
      </c>
      <c r="C57" s="335" t="s">
        <v>64</v>
      </c>
      <c r="D57" s="338">
        <v>0.15</v>
      </c>
      <c r="E57" s="148">
        <f>B57*D57</f>
        <v>0.75</v>
      </c>
      <c r="F57" s="4" t="s">
        <v>62</v>
      </c>
    </row>
    <row r="58" spans="1:6" ht="15.75" x14ac:dyDescent="0.2">
      <c r="A58" s="330"/>
      <c r="B58" s="333"/>
      <c r="C58" s="336"/>
      <c r="D58" s="339"/>
      <c r="E58" s="149">
        <f>E57*1000</f>
        <v>750</v>
      </c>
      <c r="F58" s="5" t="s">
        <v>63</v>
      </c>
    </row>
    <row r="59" spans="1:6" ht="16.5" thickBot="1" x14ac:dyDescent="0.25">
      <c r="A59" s="330"/>
      <c r="B59" s="334"/>
      <c r="C59" s="337"/>
      <c r="D59" s="340"/>
      <c r="E59" s="150">
        <f>(E57/D57)*1000</f>
        <v>5000</v>
      </c>
      <c r="F59" s="6" t="s">
        <v>65</v>
      </c>
    </row>
    <row r="60" spans="1:6" ht="13.5" thickBot="1" x14ac:dyDescent="0.25">
      <c r="A60" s="330"/>
      <c r="B60" s="143"/>
      <c r="C60" s="145"/>
      <c r="D60" s="144"/>
      <c r="E60" s="3"/>
      <c r="F60" s="8"/>
    </row>
    <row r="61" spans="1:6" ht="15.75" x14ac:dyDescent="0.2">
      <c r="A61" s="330"/>
      <c r="B61" s="332">
        <v>480</v>
      </c>
      <c r="C61" s="335" t="s">
        <v>65</v>
      </c>
      <c r="D61" s="338">
        <v>0.15</v>
      </c>
      <c r="E61" s="148">
        <f>(B61*D61)/1000</f>
        <v>7.1999999999999995E-2</v>
      </c>
      <c r="F61" s="4" t="s">
        <v>62</v>
      </c>
    </row>
    <row r="62" spans="1:6" ht="15.75" x14ac:dyDescent="0.2">
      <c r="A62" s="330"/>
      <c r="B62" s="333"/>
      <c r="C62" s="336"/>
      <c r="D62" s="339"/>
      <c r="E62" s="149">
        <f>E61*1000</f>
        <v>72</v>
      </c>
      <c r="F62" s="5" t="s">
        <v>63</v>
      </c>
    </row>
    <row r="63" spans="1:6" ht="16.5" thickBot="1" x14ac:dyDescent="0.25">
      <c r="A63" s="331"/>
      <c r="B63" s="334"/>
      <c r="C63" s="337"/>
      <c r="D63" s="340"/>
      <c r="E63" s="150">
        <f>E61/D61</f>
        <v>0.48</v>
      </c>
      <c r="F63" s="6" t="s">
        <v>64</v>
      </c>
    </row>
    <row r="65" spans="1:6" x14ac:dyDescent="0.2">
      <c r="B65" s="142" t="s">
        <v>43</v>
      </c>
    </row>
    <row r="67" spans="1:6" ht="16.5" thickBot="1" x14ac:dyDescent="0.25">
      <c r="B67" s="319" t="s">
        <v>58</v>
      </c>
      <c r="C67" s="319"/>
      <c r="D67" s="141" t="s">
        <v>59</v>
      </c>
      <c r="E67" s="320" t="s">
        <v>60</v>
      </c>
      <c r="F67" s="320"/>
    </row>
    <row r="68" spans="1:6" ht="15.75" x14ac:dyDescent="0.2">
      <c r="A68" s="329" t="s">
        <v>224</v>
      </c>
      <c r="B68" s="332"/>
      <c r="C68" s="335" t="s">
        <v>62</v>
      </c>
      <c r="D68" s="338">
        <v>6.3E-2</v>
      </c>
      <c r="E68" s="148">
        <f>B68*1000</f>
        <v>0</v>
      </c>
      <c r="F68" s="4" t="s">
        <v>63</v>
      </c>
    </row>
    <row r="69" spans="1:6" ht="15.75" x14ac:dyDescent="0.2">
      <c r="A69" s="330"/>
      <c r="B69" s="333"/>
      <c r="C69" s="336"/>
      <c r="D69" s="339"/>
      <c r="E69" s="149">
        <f>B68/D68</f>
        <v>0</v>
      </c>
      <c r="F69" s="5" t="s">
        <v>64</v>
      </c>
    </row>
    <row r="70" spans="1:6" ht="16.5" thickBot="1" x14ac:dyDescent="0.25">
      <c r="A70" s="330"/>
      <c r="B70" s="334"/>
      <c r="C70" s="337"/>
      <c r="D70" s="340"/>
      <c r="E70" s="150">
        <f>(B68/D68)*1000</f>
        <v>0</v>
      </c>
      <c r="F70" s="6" t="s">
        <v>65</v>
      </c>
    </row>
    <row r="71" spans="1:6" ht="13.5" thickBot="1" x14ac:dyDescent="0.25">
      <c r="A71" s="330"/>
      <c r="B71" s="143"/>
      <c r="C71" s="145"/>
      <c r="D71" s="144"/>
      <c r="E71" s="3"/>
      <c r="F71" s="8"/>
    </row>
    <row r="72" spans="1:6" ht="15.75" x14ac:dyDescent="0.2">
      <c r="A72" s="330"/>
      <c r="B72" s="332"/>
      <c r="C72" s="335" t="s">
        <v>63</v>
      </c>
      <c r="D72" s="338">
        <v>6.3E-2</v>
      </c>
      <c r="E72" s="148">
        <f>B72/1000</f>
        <v>0</v>
      </c>
      <c r="F72" s="4" t="s">
        <v>62</v>
      </c>
    </row>
    <row r="73" spans="1:6" ht="15.75" x14ac:dyDescent="0.2">
      <c r="A73" s="330"/>
      <c r="B73" s="333"/>
      <c r="C73" s="336"/>
      <c r="D73" s="339"/>
      <c r="E73" s="149">
        <f>E72/D72</f>
        <v>0</v>
      </c>
      <c r="F73" s="5" t="s">
        <v>64</v>
      </c>
    </row>
    <row r="74" spans="1:6" ht="16.5" thickBot="1" x14ac:dyDescent="0.25">
      <c r="A74" s="330"/>
      <c r="B74" s="334"/>
      <c r="C74" s="337"/>
      <c r="D74" s="340"/>
      <c r="E74" s="150">
        <f>(E72/D72)*1000</f>
        <v>0</v>
      </c>
      <c r="F74" s="6" t="s">
        <v>65</v>
      </c>
    </row>
    <row r="75" spans="1:6" ht="13.5" thickBot="1" x14ac:dyDescent="0.25">
      <c r="A75" s="330"/>
      <c r="B75" s="143"/>
      <c r="C75" s="145"/>
      <c r="D75" s="144"/>
      <c r="E75" s="3"/>
      <c r="F75" s="8"/>
    </row>
    <row r="76" spans="1:6" ht="15.75" x14ac:dyDescent="0.2">
      <c r="A76" s="330"/>
      <c r="B76" s="332"/>
      <c r="C76" s="335" t="s">
        <v>64</v>
      </c>
      <c r="D76" s="338">
        <v>6.3E-2</v>
      </c>
      <c r="E76" s="148">
        <f>B76*D76</f>
        <v>0</v>
      </c>
      <c r="F76" s="4" t="s">
        <v>62</v>
      </c>
    </row>
    <row r="77" spans="1:6" ht="15.75" x14ac:dyDescent="0.2">
      <c r="A77" s="330"/>
      <c r="B77" s="333"/>
      <c r="C77" s="336"/>
      <c r="D77" s="339"/>
      <c r="E77" s="149">
        <f>E76*1000</f>
        <v>0</v>
      </c>
      <c r="F77" s="5" t="s">
        <v>63</v>
      </c>
    </row>
    <row r="78" spans="1:6" ht="16.5" thickBot="1" x14ac:dyDescent="0.25">
      <c r="A78" s="330"/>
      <c r="B78" s="334"/>
      <c r="C78" s="337"/>
      <c r="D78" s="340"/>
      <c r="E78" s="150">
        <f>(E76/D76)*1000</f>
        <v>0</v>
      </c>
      <c r="F78" s="6" t="s">
        <v>65</v>
      </c>
    </row>
    <row r="79" spans="1:6" ht="13.5" thickBot="1" x14ac:dyDescent="0.25">
      <c r="A79" s="330"/>
      <c r="B79" s="143"/>
      <c r="C79" s="145"/>
      <c r="D79" s="144"/>
      <c r="E79" s="3"/>
      <c r="F79" s="8"/>
    </row>
    <row r="80" spans="1:6" ht="15.75" x14ac:dyDescent="0.2">
      <c r="A80" s="330"/>
      <c r="B80" s="332"/>
      <c r="C80" s="335" t="s">
        <v>65</v>
      </c>
      <c r="D80" s="338">
        <v>6.3E-2</v>
      </c>
      <c r="E80" s="148">
        <f>(B80*D80)/1000</f>
        <v>0</v>
      </c>
      <c r="F80" s="4" t="s">
        <v>62</v>
      </c>
    </row>
    <row r="81" spans="1:6" ht="15.75" x14ac:dyDescent="0.2">
      <c r="A81" s="330"/>
      <c r="B81" s="333"/>
      <c r="C81" s="336"/>
      <c r="D81" s="339"/>
      <c r="E81" s="149">
        <f>E80*1000</f>
        <v>0</v>
      </c>
      <c r="F81" s="5" t="s">
        <v>63</v>
      </c>
    </row>
    <row r="82" spans="1:6" ht="16.5" thickBot="1" x14ac:dyDescent="0.25">
      <c r="A82" s="331"/>
      <c r="B82" s="334"/>
      <c r="C82" s="337"/>
      <c r="D82" s="340"/>
      <c r="E82" s="150">
        <f>E80/D80</f>
        <v>0</v>
      </c>
      <c r="F82" s="6" t="s">
        <v>64</v>
      </c>
    </row>
    <row r="83" spans="1:6" ht="27" customHeight="1" x14ac:dyDescent="0.2">
      <c r="B83" s="142" t="s">
        <v>43</v>
      </c>
    </row>
    <row r="85" spans="1:6" ht="16.5" thickBot="1" x14ac:dyDescent="0.25">
      <c r="B85" s="319" t="s">
        <v>58</v>
      </c>
      <c r="C85" s="319"/>
      <c r="D85" s="141" t="s">
        <v>59</v>
      </c>
      <c r="E85" s="320" t="s">
        <v>60</v>
      </c>
      <c r="F85" s="320"/>
    </row>
    <row r="86" spans="1:6" ht="15.75" x14ac:dyDescent="0.2">
      <c r="A86" s="329" t="s">
        <v>67</v>
      </c>
      <c r="B86" s="332"/>
      <c r="C86" s="335" t="s">
        <v>62</v>
      </c>
      <c r="D86" s="338">
        <v>0.129</v>
      </c>
      <c r="E86" s="148">
        <f>B86*1000</f>
        <v>0</v>
      </c>
      <c r="F86" s="4" t="s">
        <v>63</v>
      </c>
    </row>
    <row r="87" spans="1:6" ht="15.75" x14ac:dyDescent="0.2">
      <c r="A87" s="330"/>
      <c r="B87" s="333"/>
      <c r="C87" s="336"/>
      <c r="D87" s="339"/>
      <c r="E87" s="149">
        <f>B86/D86</f>
        <v>0</v>
      </c>
      <c r="F87" s="5" t="s">
        <v>64</v>
      </c>
    </row>
    <row r="88" spans="1:6" ht="16.5" thickBot="1" x14ac:dyDescent="0.25">
      <c r="A88" s="330"/>
      <c r="B88" s="334"/>
      <c r="C88" s="337"/>
      <c r="D88" s="340"/>
      <c r="E88" s="150">
        <f>(B86/D86)*1000</f>
        <v>0</v>
      </c>
      <c r="F88" s="6" t="s">
        <v>65</v>
      </c>
    </row>
    <row r="89" spans="1:6" ht="13.5" thickBot="1" x14ac:dyDescent="0.25">
      <c r="A89" s="330"/>
      <c r="B89" s="143"/>
      <c r="C89" s="145"/>
      <c r="D89" s="144"/>
      <c r="E89" s="3"/>
      <c r="F89" s="8"/>
    </row>
    <row r="90" spans="1:6" ht="15.75" x14ac:dyDescent="0.2">
      <c r="A90" s="330"/>
      <c r="B90" s="332"/>
      <c r="C90" s="335" t="s">
        <v>63</v>
      </c>
      <c r="D90" s="338">
        <v>0.129</v>
      </c>
      <c r="E90" s="148">
        <f>B90/1000</f>
        <v>0</v>
      </c>
      <c r="F90" s="4" t="s">
        <v>62</v>
      </c>
    </row>
    <row r="91" spans="1:6" ht="15.75" x14ac:dyDescent="0.2">
      <c r="A91" s="330"/>
      <c r="B91" s="333"/>
      <c r="C91" s="336"/>
      <c r="D91" s="339"/>
      <c r="E91" s="149">
        <f>E90/D90</f>
        <v>0</v>
      </c>
      <c r="F91" s="5" t="s">
        <v>64</v>
      </c>
    </row>
    <row r="92" spans="1:6" ht="16.5" thickBot="1" x14ac:dyDescent="0.25">
      <c r="A92" s="330"/>
      <c r="B92" s="334"/>
      <c r="C92" s="337"/>
      <c r="D92" s="340"/>
      <c r="E92" s="150">
        <f>(E90/D90)*1000</f>
        <v>0</v>
      </c>
      <c r="F92" s="6" t="s">
        <v>65</v>
      </c>
    </row>
    <row r="93" spans="1:6" ht="13.5" thickBot="1" x14ac:dyDescent="0.25">
      <c r="A93" s="330"/>
      <c r="B93" s="143"/>
      <c r="C93" s="145"/>
      <c r="D93" s="144"/>
      <c r="E93" s="3"/>
      <c r="F93" s="8"/>
    </row>
    <row r="94" spans="1:6" ht="15.75" x14ac:dyDescent="0.2">
      <c r="A94" s="330"/>
      <c r="B94" s="332"/>
      <c r="C94" s="335" t="s">
        <v>64</v>
      </c>
      <c r="D94" s="338">
        <v>0.129</v>
      </c>
      <c r="E94" s="148">
        <f>B94*D94</f>
        <v>0</v>
      </c>
      <c r="F94" s="4" t="s">
        <v>62</v>
      </c>
    </row>
    <row r="95" spans="1:6" ht="15.75" x14ac:dyDescent="0.2">
      <c r="A95" s="330"/>
      <c r="B95" s="333"/>
      <c r="C95" s="336"/>
      <c r="D95" s="339"/>
      <c r="E95" s="149">
        <f>E94*1000</f>
        <v>0</v>
      </c>
      <c r="F95" s="5" t="s">
        <v>63</v>
      </c>
    </row>
    <row r="96" spans="1:6" ht="16.5" thickBot="1" x14ac:dyDescent="0.25">
      <c r="A96" s="330"/>
      <c r="B96" s="334"/>
      <c r="C96" s="337"/>
      <c r="D96" s="340"/>
      <c r="E96" s="150">
        <f>(E94/D94)*1000</f>
        <v>0</v>
      </c>
      <c r="F96" s="6" t="s">
        <v>65</v>
      </c>
    </row>
    <row r="97" spans="1:6" ht="13.5" thickBot="1" x14ac:dyDescent="0.25">
      <c r="A97" s="330"/>
      <c r="B97" s="143"/>
      <c r="C97" s="145"/>
      <c r="D97" s="144"/>
      <c r="E97" s="3"/>
      <c r="F97" s="8"/>
    </row>
    <row r="98" spans="1:6" ht="15.75" x14ac:dyDescent="0.2">
      <c r="A98" s="330"/>
      <c r="B98" s="332"/>
      <c r="C98" s="335" t="s">
        <v>65</v>
      </c>
      <c r="D98" s="338">
        <v>0.129</v>
      </c>
      <c r="E98" s="148">
        <f>(B98*D98)/1000</f>
        <v>0</v>
      </c>
      <c r="F98" s="4" t="s">
        <v>62</v>
      </c>
    </row>
    <row r="99" spans="1:6" ht="15.75" x14ac:dyDescent="0.2">
      <c r="A99" s="330"/>
      <c r="B99" s="333"/>
      <c r="C99" s="336"/>
      <c r="D99" s="339"/>
      <c r="E99" s="149">
        <f>E98*1000</f>
        <v>0</v>
      </c>
      <c r="F99" s="5" t="s">
        <v>63</v>
      </c>
    </row>
    <row r="100" spans="1:6" ht="16.5" thickBot="1" x14ac:dyDescent="0.25">
      <c r="A100" s="331"/>
      <c r="B100" s="334"/>
      <c r="C100" s="337"/>
      <c r="D100" s="340"/>
      <c r="E100" s="150">
        <f>E98/D98</f>
        <v>0</v>
      </c>
      <c r="F100" s="6" t="s">
        <v>64</v>
      </c>
    </row>
    <row r="101" spans="1:6" ht="23.25" customHeight="1" x14ac:dyDescent="0.2">
      <c r="B101" s="142" t="s">
        <v>43</v>
      </c>
    </row>
    <row r="103" spans="1:6" ht="16.5" thickBot="1" x14ac:dyDescent="0.25">
      <c r="B103" s="319" t="s">
        <v>58</v>
      </c>
      <c r="C103" s="319"/>
      <c r="D103" s="141" t="s">
        <v>59</v>
      </c>
      <c r="E103" s="320" t="s">
        <v>60</v>
      </c>
      <c r="F103" s="320"/>
    </row>
    <row r="104" spans="1:6" ht="15.75" x14ac:dyDescent="0.2">
      <c r="A104" s="329" t="s">
        <v>68</v>
      </c>
      <c r="B104" s="332"/>
      <c r="C104" s="335" t="s">
        <v>62</v>
      </c>
      <c r="D104" s="338">
        <v>9.4E-2</v>
      </c>
      <c r="E104" s="148">
        <f>B104*1000</f>
        <v>0</v>
      </c>
      <c r="F104" s="4" t="s">
        <v>63</v>
      </c>
    </row>
    <row r="105" spans="1:6" ht="15.75" x14ac:dyDescent="0.2">
      <c r="A105" s="330"/>
      <c r="B105" s="333"/>
      <c r="C105" s="336"/>
      <c r="D105" s="339"/>
      <c r="E105" s="149">
        <f>B104/D104</f>
        <v>0</v>
      </c>
      <c r="F105" s="5" t="s">
        <v>64</v>
      </c>
    </row>
    <row r="106" spans="1:6" ht="16.5" thickBot="1" x14ac:dyDescent="0.25">
      <c r="A106" s="330"/>
      <c r="B106" s="334"/>
      <c r="C106" s="337"/>
      <c r="D106" s="340"/>
      <c r="E106" s="150">
        <f>(B104/D104)*1000</f>
        <v>0</v>
      </c>
      <c r="F106" s="6" t="s">
        <v>65</v>
      </c>
    </row>
    <row r="107" spans="1:6" ht="13.5" thickBot="1" x14ac:dyDescent="0.25">
      <c r="A107" s="330"/>
      <c r="B107" s="143"/>
      <c r="C107" s="145"/>
      <c r="D107" s="144"/>
      <c r="E107" s="3"/>
      <c r="F107" s="8"/>
    </row>
    <row r="108" spans="1:6" ht="15.75" x14ac:dyDescent="0.2">
      <c r="A108" s="330"/>
      <c r="B108" s="332"/>
      <c r="C108" s="335" t="s">
        <v>63</v>
      </c>
      <c r="D108" s="338">
        <v>9.4E-2</v>
      </c>
      <c r="E108" s="148">
        <f>B108/1000</f>
        <v>0</v>
      </c>
      <c r="F108" s="4" t="s">
        <v>62</v>
      </c>
    </row>
    <row r="109" spans="1:6" ht="15.75" x14ac:dyDescent="0.2">
      <c r="A109" s="330"/>
      <c r="B109" s="333"/>
      <c r="C109" s="336"/>
      <c r="D109" s="339"/>
      <c r="E109" s="149">
        <f>E108/D108</f>
        <v>0</v>
      </c>
      <c r="F109" s="5" t="s">
        <v>64</v>
      </c>
    </row>
    <row r="110" spans="1:6" ht="16.5" thickBot="1" x14ac:dyDescent="0.25">
      <c r="A110" s="330"/>
      <c r="B110" s="334"/>
      <c r="C110" s="337"/>
      <c r="D110" s="340"/>
      <c r="E110" s="150">
        <f>(E108/D108)*1000</f>
        <v>0</v>
      </c>
      <c r="F110" s="6" t="s">
        <v>65</v>
      </c>
    </row>
    <row r="111" spans="1:6" ht="13.5" thickBot="1" x14ac:dyDescent="0.25">
      <c r="A111" s="330"/>
      <c r="B111" s="143"/>
      <c r="C111" s="145"/>
      <c r="D111" s="144"/>
      <c r="E111" s="3"/>
      <c r="F111" s="8"/>
    </row>
    <row r="112" spans="1:6" ht="15.75" x14ac:dyDescent="0.2">
      <c r="A112" s="330"/>
      <c r="B112" s="332"/>
      <c r="C112" s="335" t="s">
        <v>64</v>
      </c>
      <c r="D112" s="338">
        <v>9.4E-2</v>
      </c>
      <c r="E112" s="148">
        <f>B112*D112</f>
        <v>0</v>
      </c>
      <c r="F112" s="4" t="s">
        <v>62</v>
      </c>
    </row>
    <row r="113" spans="1:6" ht="15.75" x14ac:dyDescent="0.2">
      <c r="A113" s="330"/>
      <c r="B113" s="333"/>
      <c r="C113" s="336"/>
      <c r="D113" s="339"/>
      <c r="E113" s="149">
        <f>E112*1000</f>
        <v>0</v>
      </c>
      <c r="F113" s="5" t="s">
        <v>63</v>
      </c>
    </row>
    <row r="114" spans="1:6" ht="16.5" thickBot="1" x14ac:dyDescent="0.25">
      <c r="A114" s="330"/>
      <c r="B114" s="334"/>
      <c r="C114" s="337"/>
      <c r="D114" s="340"/>
      <c r="E114" s="150">
        <f>(E112/D112)*1000</f>
        <v>0</v>
      </c>
      <c r="F114" s="6" t="s">
        <v>65</v>
      </c>
    </row>
    <row r="115" spans="1:6" ht="13.5" thickBot="1" x14ac:dyDescent="0.25">
      <c r="A115" s="330"/>
      <c r="B115" s="143"/>
      <c r="C115" s="145"/>
      <c r="D115" s="144"/>
      <c r="E115" s="3"/>
      <c r="F115" s="8"/>
    </row>
    <row r="116" spans="1:6" ht="15.75" x14ac:dyDescent="0.2">
      <c r="A116" s="330"/>
      <c r="B116" s="332"/>
      <c r="C116" s="335" t="s">
        <v>65</v>
      </c>
      <c r="D116" s="338">
        <v>9.4E-2</v>
      </c>
      <c r="E116" s="148">
        <f>(B116*D116)/1000</f>
        <v>0</v>
      </c>
      <c r="F116" s="4" t="s">
        <v>62</v>
      </c>
    </row>
    <row r="117" spans="1:6" ht="15.75" x14ac:dyDescent="0.2">
      <c r="A117" s="330"/>
      <c r="B117" s="333"/>
      <c r="C117" s="336"/>
      <c r="D117" s="339"/>
      <c r="E117" s="149">
        <f>E116*1000</f>
        <v>0</v>
      </c>
      <c r="F117" s="5" t="s">
        <v>63</v>
      </c>
    </row>
    <row r="118" spans="1:6" ht="16.5" thickBot="1" x14ac:dyDescent="0.25">
      <c r="A118" s="331"/>
      <c r="B118" s="334"/>
      <c r="C118" s="337"/>
      <c r="D118" s="340"/>
      <c r="E118" s="150">
        <f>E116/D116</f>
        <v>0</v>
      </c>
      <c r="F118" s="6" t="s">
        <v>64</v>
      </c>
    </row>
    <row r="119" spans="1:6" ht="49.5" customHeight="1" x14ac:dyDescent="0.2">
      <c r="B119" s="142" t="s">
        <v>43</v>
      </c>
    </row>
    <row r="120" spans="1:6" ht="16.5" thickBot="1" x14ac:dyDescent="0.25">
      <c r="B120" s="319" t="s">
        <v>58</v>
      </c>
      <c r="C120" s="319"/>
      <c r="D120" s="141" t="s">
        <v>59</v>
      </c>
      <c r="E120" s="320" t="s">
        <v>60</v>
      </c>
      <c r="F120" s="320"/>
    </row>
    <row r="121" spans="1:6" ht="15.75" x14ac:dyDescent="0.2">
      <c r="A121" s="329" t="s">
        <v>97</v>
      </c>
      <c r="B121" s="332"/>
      <c r="C121" s="335" t="s">
        <v>62</v>
      </c>
      <c r="D121" s="338">
        <v>0.1</v>
      </c>
      <c r="E121" s="148">
        <f>B121*1000</f>
        <v>0</v>
      </c>
      <c r="F121" s="4" t="s">
        <v>63</v>
      </c>
    </row>
    <row r="122" spans="1:6" ht="15.75" x14ac:dyDescent="0.2">
      <c r="A122" s="330"/>
      <c r="B122" s="333"/>
      <c r="C122" s="336"/>
      <c r="D122" s="339"/>
      <c r="E122" s="149">
        <f>B121/D121</f>
        <v>0</v>
      </c>
      <c r="F122" s="5" t="s">
        <v>64</v>
      </c>
    </row>
    <row r="123" spans="1:6" ht="16.5" thickBot="1" x14ac:dyDescent="0.25">
      <c r="A123" s="330"/>
      <c r="B123" s="334"/>
      <c r="C123" s="337"/>
      <c r="D123" s="340"/>
      <c r="E123" s="150">
        <f>(B121/D121)*1000</f>
        <v>0</v>
      </c>
      <c r="F123" s="6" t="s">
        <v>65</v>
      </c>
    </row>
    <row r="124" spans="1:6" ht="13.5" thickBot="1" x14ac:dyDescent="0.25">
      <c r="A124" s="330"/>
      <c r="B124" s="143"/>
      <c r="C124" s="145"/>
      <c r="D124" s="144"/>
      <c r="E124" s="3"/>
      <c r="F124" s="8"/>
    </row>
    <row r="125" spans="1:6" ht="15.75" x14ac:dyDescent="0.2">
      <c r="A125" s="330"/>
      <c r="B125" s="332"/>
      <c r="C125" s="335" t="s">
        <v>63</v>
      </c>
      <c r="D125" s="338">
        <v>0.1</v>
      </c>
      <c r="E125" s="148">
        <f>B125/1000</f>
        <v>0</v>
      </c>
      <c r="F125" s="4" t="s">
        <v>62</v>
      </c>
    </row>
    <row r="126" spans="1:6" ht="15.75" x14ac:dyDescent="0.2">
      <c r="A126" s="330"/>
      <c r="B126" s="333"/>
      <c r="C126" s="336"/>
      <c r="D126" s="339"/>
      <c r="E126" s="149">
        <f>E125/D125</f>
        <v>0</v>
      </c>
      <c r="F126" s="5" t="s">
        <v>64</v>
      </c>
    </row>
    <row r="127" spans="1:6" ht="16.5" thickBot="1" x14ac:dyDescent="0.25">
      <c r="A127" s="330"/>
      <c r="B127" s="334"/>
      <c r="C127" s="337"/>
      <c r="D127" s="340"/>
      <c r="E127" s="150">
        <f>(E125/D125)*1000</f>
        <v>0</v>
      </c>
      <c r="F127" s="6" t="s">
        <v>65</v>
      </c>
    </row>
    <row r="128" spans="1:6" ht="13.5" thickBot="1" x14ac:dyDescent="0.25">
      <c r="A128" s="330"/>
      <c r="B128" s="143"/>
      <c r="C128" s="145"/>
      <c r="D128" s="144"/>
      <c r="E128" s="3"/>
      <c r="F128" s="8"/>
    </row>
    <row r="129" spans="1:6" ht="15.75" x14ac:dyDescent="0.2">
      <c r="A129" s="330"/>
      <c r="B129" s="332">
        <v>24</v>
      </c>
      <c r="C129" s="335" t="s">
        <v>64</v>
      </c>
      <c r="D129" s="338">
        <v>0.1</v>
      </c>
      <c r="E129" s="148">
        <f>B129*D129</f>
        <v>2.4000000000000004</v>
      </c>
      <c r="F129" s="4" t="s">
        <v>62</v>
      </c>
    </row>
    <row r="130" spans="1:6" ht="15.75" x14ac:dyDescent="0.2">
      <c r="A130" s="330"/>
      <c r="B130" s="333"/>
      <c r="C130" s="336"/>
      <c r="D130" s="339"/>
      <c r="E130" s="149">
        <f>E129*1000</f>
        <v>2400.0000000000005</v>
      </c>
      <c r="F130" s="5" t="s">
        <v>63</v>
      </c>
    </row>
    <row r="131" spans="1:6" ht="16.5" thickBot="1" x14ac:dyDescent="0.25">
      <c r="A131" s="330"/>
      <c r="B131" s="334"/>
      <c r="C131" s="337"/>
      <c r="D131" s="340"/>
      <c r="E131" s="150">
        <f>(E129/D129)*1000</f>
        <v>24000.000000000004</v>
      </c>
      <c r="F131" s="6" t="s">
        <v>65</v>
      </c>
    </row>
    <row r="132" spans="1:6" ht="13.5" thickBot="1" x14ac:dyDescent="0.25">
      <c r="A132" s="330"/>
      <c r="B132" s="143"/>
      <c r="C132" s="145"/>
      <c r="D132" s="144"/>
      <c r="E132" s="3"/>
      <c r="F132" s="8"/>
    </row>
    <row r="133" spans="1:6" ht="15.75" x14ac:dyDescent="0.2">
      <c r="A133" s="330"/>
      <c r="B133" s="332"/>
      <c r="C133" s="335" t="s">
        <v>65</v>
      </c>
      <c r="D133" s="338">
        <v>0.1</v>
      </c>
      <c r="E133" s="148">
        <f>(B133*D133)/1000</f>
        <v>0</v>
      </c>
      <c r="F133" s="4" t="s">
        <v>62</v>
      </c>
    </row>
    <row r="134" spans="1:6" ht="15.75" x14ac:dyDescent="0.2">
      <c r="A134" s="330"/>
      <c r="B134" s="333"/>
      <c r="C134" s="336"/>
      <c r="D134" s="339"/>
      <c r="E134" s="149">
        <f>E133*1000</f>
        <v>0</v>
      </c>
      <c r="F134" s="5" t="s">
        <v>63</v>
      </c>
    </row>
    <row r="135" spans="1:6" ht="16.5" thickBot="1" x14ac:dyDescent="0.25">
      <c r="A135" s="331"/>
      <c r="B135" s="334"/>
      <c r="C135" s="337"/>
      <c r="D135" s="340"/>
      <c r="E135" s="150">
        <f>E133/D133</f>
        <v>0</v>
      </c>
      <c r="F135" s="6" t="s">
        <v>64</v>
      </c>
    </row>
    <row r="136" spans="1:6" ht="29.25" customHeight="1" x14ac:dyDescent="0.2">
      <c r="B136" s="142" t="s">
        <v>43</v>
      </c>
    </row>
    <row r="138" spans="1:6" ht="16.5" thickBot="1" x14ac:dyDescent="0.25">
      <c r="B138" s="319" t="s">
        <v>58</v>
      </c>
      <c r="C138" s="319"/>
      <c r="D138" s="141" t="s">
        <v>59</v>
      </c>
      <c r="E138" s="320" t="s">
        <v>60</v>
      </c>
      <c r="F138" s="320"/>
    </row>
    <row r="139" spans="1:6" ht="15.75" x14ac:dyDescent="0.2">
      <c r="A139" s="329" t="s">
        <v>98</v>
      </c>
      <c r="B139" s="332"/>
      <c r="C139" s="335" t="s">
        <v>62</v>
      </c>
      <c r="D139" s="338">
        <v>0.01</v>
      </c>
      <c r="E139" s="148">
        <f>B139*1000</f>
        <v>0</v>
      </c>
      <c r="F139" s="4" t="s">
        <v>63</v>
      </c>
    </row>
    <row r="140" spans="1:6" ht="15.75" x14ac:dyDescent="0.2">
      <c r="A140" s="330"/>
      <c r="B140" s="333"/>
      <c r="C140" s="336"/>
      <c r="D140" s="339"/>
      <c r="E140" s="149">
        <f>B139/D139</f>
        <v>0</v>
      </c>
      <c r="F140" s="5" t="s">
        <v>64</v>
      </c>
    </row>
    <row r="141" spans="1:6" ht="16.5" thickBot="1" x14ac:dyDescent="0.25">
      <c r="A141" s="330"/>
      <c r="B141" s="334"/>
      <c r="C141" s="337"/>
      <c r="D141" s="340"/>
      <c r="E141" s="150">
        <f>(B139/D139)*1000</f>
        <v>0</v>
      </c>
      <c r="F141" s="6" t="s">
        <v>65</v>
      </c>
    </row>
    <row r="142" spans="1:6" ht="13.5" thickBot="1" x14ac:dyDescent="0.25">
      <c r="A142" s="330"/>
      <c r="B142" s="143"/>
      <c r="C142" s="145"/>
      <c r="D142" s="144"/>
      <c r="E142" s="3"/>
      <c r="F142" s="8"/>
    </row>
    <row r="143" spans="1:6" ht="15.75" x14ac:dyDescent="0.2">
      <c r="A143" s="330"/>
      <c r="B143" s="332"/>
      <c r="C143" s="335" t="s">
        <v>63</v>
      </c>
      <c r="D143" s="338">
        <v>0.01</v>
      </c>
      <c r="E143" s="148">
        <f>B143/1000</f>
        <v>0</v>
      </c>
      <c r="F143" s="4" t="s">
        <v>62</v>
      </c>
    </row>
    <row r="144" spans="1:6" ht="15.75" x14ac:dyDescent="0.2">
      <c r="A144" s="330"/>
      <c r="B144" s="333"/>
      <c r="C144" s="336"/>
      <c r="D144" s="339"/>
      <c r="E144" s="149">
        <f>E143/D143</f>
        <v>0</v>
      </c>
      <c r="F144" s="5" t="s">
        <v>64</v>
      </c>
    </row>
    <row r="145" spans="1:6" ht="16.5" thickBot="1" x14ac:dyDescent="0.25">
      <c r="A145" s="330"/>
      <c r="B145" s="334"/>
      <c r="C145" s="337"/>
      <c r="D145" s="340"/>
      <c r="E145" s="150">
        <f>(E143/D143)*1000</f>
        <v>0</v>
      </c>
      <c r="F145" s="6" t="s">
        <v>65</v>
      </c>
    </row>
    <row r="146" spans="1:6" ht="13.5" thickBot="1" x14ac:dyDescent="0.25">
      <c r="A146" s="330"/>
      <c r="B146" s="143"/>
      <c r="C146" s="145"/>
      <c r="D146" s="144"/>
      <c r="E146" s="3"/>
      <c r="F146" s="8"/>
    </row>
    <row r="147" spans="1:6" ht="15.75" x14ac:dyDescent="0.2">
      <c r="A147" s="330"/>
      <c r="B147" s="332"/>
      <c r="C147" s="335" t="s">
        <v>64</v>
      </c>
      <c r="D147" s="338">
        <v>0.01</v>
      </c>
      <c r="E147" s="148">
        <f>B147*D147</f>
        <v>0</v>
      </c>
      <c r="F147" s="4" t="s">
        <v>62</v>
      </c>
    </row>
    <row r="148" spans="1:6" ht="15.75" x14ac:dyDescent="0.2">
      <c r="A148" s="330"/>
      <c r="B148" s="333"/>
      <c r="C148" s="336"/>
      <c r="D148" s="339"/>
      <c r="E148" s="149">
        <f>E147*1000</f>
        <v>0</v>
      </c>
      <c r="F148" s="5" t="s">
        <v>63</v>
      </c>
    </row>
    <row r="149" spans="1:6" ht="16.5" thickBot="1" x14ac:dyDescent="0.25">
      <c r="A149" s="330"/>
      <c r="B149" s="334"/>
      <c r="C149" s="337"/>
      <c r="D149" s="340"/>
      <c r="E149" s="150">
        <f>(E147/D147)*1000</f>
        <v>0</v>
      </c>
      <c r="F149" s="6" t="s">
        <v>65</v>
      </c>
    </row>
    <row r="150" spans="1:6" ht="13.5" thickBot="1" x14ac:dyDescent="0.25">
      <c r="A150" s="330"/>
      <c r="B150" s="143"/>
      <c r="C150" s="145"/>
      <c r="D150" s="144"/>
      <c r="E150" s="3"/>
      <c r="F150" s="8"/>
    </row>
    <row r="151" spans="1:6" ht="15.75" x14ac:dyDescent="0.2">
      <c r="A151" s="330"/>
      <c r="B151" s="332"/>
      <c r="C151" s="335" t="s">
        <v>65</v>
      </c>
      <c r="D151" s="338">
        <v>0.01</v>
      </c>
      <c r="E151" s="148">
        <f>(B151*D151)/1000</f>
        <v>0</v>
      </c>
      <c r="F151" s="4" t="s">
        <v>62</v>
      </c>
    </row>
    <row r="152" spans="1:6" ht="15.75" x14ac:dyDescent="0.2">
      <c r="A152" s="330"/>
      <c r="B152" s="333"/>
      <c r="C152" s="336"/>
      <c r="D152" s="339"/>
      <c r="E152" s="149">
        <f>E151*1000</f>
        <v>0</v>
      </c>
      <c r="F152" s="5" t="s">
        <v>63</v>
      </c>
    </row>
    <row r="153" spans="1:6" ht="16.5" thickBot="1" x14ac:dyDescent="0.25">
      <c r="A153" s="331"/>
      <c r="B153" s="334"/>
      <c r="C153" s="337"/>
      <c r="D153" s="340"/>
      <c r="E153" s="150">
        <f>E151/D151</f>
        <v>0</v>
      </c>
      <c r="F153" s="6" t="s">
        <v>64</v>
      </c>
    </row>
    <row r="154" spans="1:6" ht="24" customHeight="1" x14ac:dyDescent="0.2">
      <c r="B154" s="142" t="s">
        <v>43</v>
      </c>
    </row>
    <row r="156" spans="1:6" ht="16.5" thickBot="1" x14ac:dyDescent="0.25">
      <c r="B156" s="319" t="s">
        <v>58</v>
      </c>
      <c r="C156" s="319"/>
      <c r="D156" s="141" t="s">
        <v>59</v>
      </c>
      <c r="E156" s="320" t="s">
        <v>60</v>
      </c>
      <c r="F156" s="320"/>
    </row>
    <row r="157" spans="1:6" ht="15.75" x14ac:dyDescent="0.2">
      <c r="A157" s="329" t="s">
        <v>69</v>
      </c>
      <c r="B157" s="332"/>
      <c r="C157" s="335" t="s">
        <v>62</v>
      </c>
      <c r="D157" s="338">
        <v>7.8E-2</v>
      </c>
      <c r="E157" s="148">
        <f>B157*1000</f>
        <v>0</v>
      </c>
      <c r="F157" s="4" t="s">
        <v>63</v>
      </c>
    </row>
    <row r="158" spans="1:6" ht="15.75" x14ac:dyDescent="0.2">
      <c r="A158" s="330"/>
      <c r="B158" s="333"/>
      <c r="C158" s="336"/>
      <c r="D158" s="339"/>
      <c r="E158" s="149">
        <f>B157/D157</f>
        <v>0</v>
      </c>
      <c r="F158" s="5" t="s">
        <v>64</v>
      </c>
    </row>
    <row r="159" spans="1:6" ht="16.5" thickBot="1" x14ac:dyDescent="0.25">
      <c r="A159" s="330"/>
      <c r="B159" s="334"/>
      <c r="C159" s="337"/>
      <c r="D159" s="340"/>
      <c r="E159" s="150">
        <f>(B157/D157)*1000</f>
        <v>0</v>
      </c>
      <c r="F159" s="6" t="s">
        <v>65</v>
      </c>
    </row>
    <row r="160" spans="1:6" ht="13.5" thickBot="1" x14ac:dyDescent="0.25">
      <c r="A160" s="330"/>
      <c r="B160" s="143"/>
      <c r="C160" s="145"/>
      <c r="D160" s="144"/>
      <c r="E160" s="3"/>
      <c r="F160" s="8"/>
    </row>
    <row r="161" spans="1:6" ht="15.75" x14ac:dyDescent="0.2">
      <c r="A161" s="330"/>
      <c r="B161" s="332"/>
      <c r="C161" s="335" t="s">
        <v>63</v>
      </c>
      <c r="D161" s="338">
        <v>7.8E-2</v>
      </c>
      <c r="E161" s="148">
        <f>B161/1000</f>
        <v>0</v>
      </c>
      <c r="F161" s="4" t="s">
        <v>62</v>
      </c>
    </row>
    <row r="162" spans="1:6" ht="15.75" x14ac:dyDescent="0.2">
      <c r="A162" s="330"/>
      <c r="B162" s="333"/>
      <c r="C162" s="336"/>
      <c r="D162" s="339"/>
      <c r="E162" s="149">
        <f>E161/D161</f>
        <v>0</v>
      </c>
      <c r="F162" s="5" t="s">
        <v>64</v>
      </c>
    </row>
    <row r="163" spans="1:6" ht="16.5" thickBot="1" x14ac:dyDescent="0.25">
      <c r="A163" s="330"/>
      <c r="B163" s="334"/>
      <c r="C163" s="337"/>
      <c r="D163" s="340"/>
      <c r="E163" s="150">
        <f>(E161/D161)*1000</f>
        <v>0</v>
      </c>
      <c r="F163" s="6" t="s">
        <v>65</v>
      </c>
    </row>
    <row r="164" spans="1:6" ht="13.5" thickBot="1" x14ac:dyDescent="0.25">
      <c r="A164" s="330"/>
      <c r="B164" s="143"/>
      <c r="C164" s="145"/>
      <c r="D164" s="144"/>
      <c r="E164" s="3"/>
      <c r="F164" s="8"/>
    </row>
    <row r="165" spans="1:6" ht="15.75" x14ac:dyDescent="0.2">
      <c r="A165" s="330"/>
      <c r="B165" s="332"/>
      <c r="C165" s="335" t="s">
        <v>64</v>
      </c>
      <c r="D165" s="338">
        <v>7.8E-2</v>
      </c>
      <c r="E165" s="148">
        <f>B165*D165</f>
        <v>0</v>
      </c>
      <c r="F165" s="4" t="s">
        <v>62</v>
      </c>
    </row>
    <row r="166" spans="1:6" ht="15.75" x14ac:dyDescent="0.2">
      <c r="A166" s="330"/>
      <c r="B166" s="333"/>
      <c r="C166" s="336"/>
      <c r="D166" s="339"/>
      <c r="E166" s="149">
        <f>E165*1000</f>
        <v>0</v>
      </c>
      <c r="F166" s="5" t="s">
        <v>63</v>
      </c>
    </row>
    <row r="167" spans="1:6" ht="16.5" thickBot="1" x14ac:dyDescent="0.25">
      <c r="A167" s="330"/>
      <c r="B167" s="334"/>
      <c r="C167" s="337"/>
      <c r="D167" s="340"/>
      <c r="E167" s="150">
        <f>(E165/D165)*1000</f>
        <v>0</v>
      </c>
      <c r="F167" s="6" t="s">
        <v>65</v>
      </c>
    </row>
    <row r="168" spans="1:6" ht="13.5" thickBot="1" x14ac:dyDescent="0.25">
      <c r="A168" s="330"/>
      <c r="B168" s="143"/>
      <c r="C168" s="145"/>
      <c r="D168" s="144"/>
      <c r="E168" s="3"/>
      <c r="F168" s="8"/>
    </row>
    <row r="169" spans="1:6" ht="15.75" x14ac:dyDescent="0.2">
      <c r="A169" s="330"/>
      <c r="B169" s="332"/>
      <c r="C169" s="335" t="s">
        <v>65</v>
      </c>
      <c r="D169" s="338">
        <v>7.8E-2</v>
      </c>
      <c r="E169" s="148">
        <f>(B169*D169)/1000</f>
        <v>0</v>
      </c>
      <c r="F169" s="4" t="s">
        <v>62</v>
      </c>
    </row>
    <row r="170" spans="1:6" ht="15.75" x14ac:dyDescent="0.2">
      <c r="A170" s="330"/>
      <c r="B170" s="333"/>
      <c r="C170" s="336"/>
      <c r="D170" s="339"/>
      <c r="E170" s="149">
        <f>E169*1000</f>
        <v>0</v>
      </c>
      <c r="F170" s="5" t="s">
        <v>63</v>
      </c>
    </row>
    <row r="171" spans="1:6" ht="16.5" thickBot="1" x14ac:dyDescent="0.25">
      <c r="A171" s="331"/>
      <c r="B171" s="334"/>
      <c r="C171" s="337"/>
      <c r="D171" s="340"/>
      <c r="E171" s="150">
        <f>E169/D169</f>
        <v>0</v>
      </c>
      <c r="F171" s="6" t="s">
        <v>64</v>
      </c>
    </row>
    <row r="172" spans="1:6" ht="23.25" customHeight="1" x14ac:dyDescent="0.2">
      <c r="B172" s="142" t="s">
        <v>43</v>
      </c>
    </row>
    <row r="174" spans="1:6" ht="16.5" thickBot="1" x14ac:dyDescent="0.25">
      <c r="B174" s="319" t="s">
        <v>58</v>
      </c>
      <c r="C174" s="319"/>
      <c r="D174" s="141" t="s">
        <v>59</v>
      </c>
      <c r="E174" s="320" t="s">
        <v>60</v>
      </c>
      <c r="F174" s="320"/>
    </row>
    <row r="175" spans="1:6" ht="15.75" x14ac:dyDescent="0.2">
      <c r="A175" s="329" t="s">
        <v>70</v>
      </c>
      <c r="B175" s="332"/>
      <c r="C175" s="335" t="s">
        <v>62</v>
      </c>
      <c r="D175" s="338">
        <v>2.1000000000000001E-2</v>
      </c>
      <c r="E175" s="148">
        <f>B175*1000</f>
        <v>0</v>
      </c>
      <c r="F175" s="4" t="s">
        <v>63</v>
      </c>
    </row>
    <row r="176" spans="1:6" ht="15.75" x14ac:dyDescent="0.2">
      <c r="A176" s="330"/>
      <c r="B176" s="333"/>
      <c r="C176" s="336"/>
      <c r="D176" s="339"/>
      <c r="E176" s="149">
        <f>B175/D175</f>
        <v>0</v>
      </c>
      <c r="F176" s="5" t="s">
        <v>64</v>
      </c>
    </row>
    <row r="177" spans="1:6" ht="16.5" thickBot="1" x14ac:dyDescent="0.25">
      <c r="A177" s="330"/>
      <c r="B177" s="334"/>
      <c r="C177" s="337"/>
      <c r="D177" s="340"/>
      <c r="E177" s="150">
        <f>(B175/D175)*1000</f>
        <v>0</v>
      </c>
      <c r="F177" s="6" t="s">
        <v>65</v>
      </c>
    </row>
    <row r="178" spans="1:6" ht="13.5" thickBot="1" x14ac:dyDescent="0.25">
      <c r="A178" s="330"/>
      <c r="B178" s="143"/>
      <c r="C178" s="145"/>
      <c r="D178" s="144"/>
      <c r="E178" s="3"/>
      <c r="F178" s="8"/>
    </row>
    <row r="179" spans="1:6" ht="15.75" x14ac:dyDescent="0.2">
      <c r="A179" s="330"/>
      <c r="B179" s="332"/>
      <c r="C179" s="335" t="s">
        <v>63</v>
      </c>
      <c r="D179" s="338">
        <v>2.1000000000000001E-2</v>
      </c>
      <c r="E179" s="148">
        <f>B179/1000</f>
        <v>0</v>
      </c>
      <c r="F179" s="4" t="s">
        <v>62</v>
      </c>
    </row>
    <row r="180" spans="1:6" ht="15.75" x14ac:dyDescent="0.2">
      <c r="A180" s="330"/>
      <c r="B180" s="333"/>
      <c r="C180" s="336"/>
      <c r="D180" s="339"/>
      <c r="E180" s="149">
        <f>E179/D179</f>
        <v>0</v>
      </c>
      <c r="F180" s="5" t="s">
        <v>64</v>
      </c>
    </row>
    <row r="181" spans="1:6" ht="16.5" thickBot="1" x14ac:dyDescent="0.25">
      <c r="A181" s="330"/>
      <c r="B181" s="334"/>
      <c r="C181" s="337"/>
      <c r="D181" s="340"/>
      <c r="E181" s="150">
        <f>(E179/D179)*1000</f>
        <v>0</v>
      </c>
      <c r="F181" s="6" t="s">
        <v>65</v>
      </c>
    </row>
    <row r="182" spans="1:6" ht="13.5" thickBot="1" x14ac:dyDescent="0.25">
      <c r="A182" s="330"/>
      <c r="B182" s="143"/>
      <c r="C182" s="145"/>
      <c r="D182" s="144"/>
      <c r="E182" s="3"/>
      <c r="F182" s="8"/>
    </row>
    <row r="183" spans="1:6" ht="15.75" x14ac:dyDescent="0.2">
      <c r="A183" s="330"/>
      <c r="B183" s="332"/>
      <c r="C183" s="335" t="s">
        <v>64</v>
      </c>
      <c r="D183" s="338">
        <v>2.1000000000000001E-2</v>
      </c>
      <c r="E183" s="148">
        <f>B183*D183</f>
        <v>0</v>
      </c>
      <c r="F183" s="4" t="s">
        <v>62</v>
      </c>
    </row>
    <row r="184" spans="1:6" ht="15.75" x14ac:dyDescent="0.2">
      <c r="A184" s="330"/>
      <c r="B184" s="333"/>
      <c r="C184" s="336"/>
      <c r="D184" s="339"/>
      <c r="E184" s="149">
        <f>E183*1000</f>
        <v>0</v>
      </c>
      <c r="F184" s="5" t="s">
        <v>63</v>
      </c>
    </row>
    <row r="185" spans="1:6" ht="16.5" thickBot="1" x14ac:dyDescent="0.25">
      <c r="A185" s="330"/>
      <c r="B185" s="334"/>
      <c r="C185" s="337"/>
      <c r="D185" s="340"/>
      <c r="E185" s="150">
        <f>(E183/D183)*1000</f>
        <v>0</v>
      </c>
      <c r="F185" s="6" t="s">
        <v>65</v>
      </c>
    </row>
    <row r="186" spans="1:6" ht="13.5" thickBot="1" x14ac:dyDescent="0.25">
      <c r="A186" s="330"/>
      <c r="B186" s="143"/>
      <c r="C186" s="145"/>
      <c r="D186" s="144"/>
      <c r="E186" s="3"/>
      <c r="F186" s="8"/>
    </row>
    <row r="187" spans="1:6" ht="15.75" x14ac:dyDescent="0.2">
      <c r="A187" s="330"/>
      <c r="B187" s="332"/>
      <c r="C187" s="335" t="s">
        <v>65</v>
      </c>
      <c r="D187" s="338">
        <v>2.1000000000000001E-2</v>
      </c>
      <c r="E187" s="148">
        <f>(B187*D187)/1000</f>
        <v>0</v>
      </c>
      <c r="F187" s="4" t="s">
        <v>62</v>
      </c>
    </row>
    <row r="188" spans="1:6" ht="15.75" x14ac:dyDescent="0.2">
      <c r="A188" s="330"/>
      <c r="B188" s="333"/>
      <c r="C188" s="336"/>
      <c r="D188" s="339"/>
      <c r="E188" s="149">
        <f>E187*1000</f>
        <v>0</v>
      </c>
      <c r="F188" s="5" t="s">
        <v>63</v>
      </c>
    </row>
    <row r="189" spans="1:6" ht="16.5" thickBot="1" x14ac:dyDescent="0.25">
      <c r="A189" s="331"/>
      <c r="B189" s="334"/>
      <c r="C189" s="337"/>
      <c r="D189" s="340"/>
      <c r="E189" s="150">
        <f>E187/D187</f>
        <v>0</v>
      </c>
      <c r="F189" s="6" t="s">
        <v>64</v>
      </c>
    </row>
    <row r="190" spans="1:6" ht="24.75" customHeight="1" x14ac:dyDescent="0.2">
      <c r="B190" s="142" t="s">
        <v>43</v>
      </c>
    </row>
    <row r="192" spans="1:6" ht="16.5" thickBot="1" x14ac:dyDescent="0.25">
      <c r="B192" s="319" t="s">
        <v>58</v>
      </c>
      <c r="C192" s="319"/>
      <c r="D192" s="141" t="s">
        <v>59</v>
      </c>
      <c r="E192" s="320" t="s">
        <v>60</v>
      </c>
      <c r="F192" s="320"/>
    </row>
    <row r="193" spans="1:6" ht="15.75" x14ac:dyDescent="0.2">
      <c r="A193" s="329" t="s">
        <v>225</v>
      </c>
      <c r="B193" s="332"/>
      <c r="C193" s="335" t="s">
        <v>62</v>
      </c>
      <c r="D193" s="338">
        <v>0.34699999999999998</v>
      </c>
      <c r="E193" s="148">
        <f>B193*1000</f>
        <v>0</v>
      </c>
      <c r="F193" s="4" t="s">
        <v>63</v>
      </c>
    </row>
    <row r="194" spans="1:6" ht="15.75" x14ac:dyDescent="0.2">
      <c r="A194" s="330"/>
      <c r="B194" s="333"/>
      <c r="C194" s="336"/>
      <c r="D194" s="339"/>
      <c r="E194" s="149">
        <f>B193/D193</f>
        <v>0</v>
      </c>
      <c r="F194" s="5" t="s">
        <v>64</v>
      </c>
    </row>
    <row r="195" spans="1:6" ht="16.5" thickBot="1" x14ac:dyDescent="0.25">
      <c r="A195" s="330"/>
      <c r="B195" s="334"/>
      <c r="C195" s="337"/>
      <c r="D195" s="340"/>
      <c r="E195" s="150">
        <f>(B193/D193)*1000</f>
        <v>0</v>
      </c>
      <c r="F195" s="6" t="s">
        <v>65</v>
      </c>
    </row>
    <row r="196" spans="1:6" ht="13.5" thickBot="1" x14ac:dyDescent="0.25">
      <c r="A196" s="330"/>
      <c r="B196" s="143"/>
      <c r="C196" s="145"/>
      <c r="D196" s="144"/>
      <c r="E196" s="3"/>
      <c r="F196" s="8"/>
    </row>
    <row r="197" spans="1:6" ht="15.75" x14ac:dyDescent="0.2">
      <c r="A197" s="330"/>
      <c r="B197" s="332"/>
      <c r="C197" s="335" t="s">
        <v>63</v>
      </c>
      <c r="D197" s="338">
        <v>0.34699999999999998</v>
      </c>
      <c r="E197" s="148">
        <f>B197/1000</f>
        <v>0</v>
      </c>
      <c r="F197" s="4" t="s">
        <v>62</v>
      </c>
    </row>
    <row r="198" spans="1:6" ht="15.75" x14ac:dyDescent="0.2">
      <c r="A198" s="330"/>
      <c r="B198" s="333"/>
      <c r="C198" s="336"/>
      <c r="D198" s="339"/>
      <c r="E198" s="149">
        <f>E197/D197</f>
        <v>0</v>
      </c>
      <c r="F198" s="5" t="s">
        <v>64</v>
      </c>
    </row>
    <row r="199" spans="1:6" ht="16.5" thickBot="1" x14ac:dyDescent="0.25">
      <c r="A199" s="330"/>
      <c r="B199" s="334"/>
      <c r="C199" s="337"/>
      <c r="D199" s="340"/>
      <c r="E199" s="150">
        <f>(E197/D197)*1000</f>
        <v>0</v>
      </c>
      <c r="F199" s="6" t="s">
        <v>65</v>
      </c>
    </row>
    <row r="200" spans="1:6" ht="13.5" thickBot="1" x14ac:dyDescent="0.25">
      <c r="A200" s="330"/>
      <c r="B200" s="143"/>
      <c r="C200" s="145"/>
      <c r="D200" s="144"/>
      <c r="E200" s="3"/>
      <c r="F200" s="8"/>
    </row>
    <row r="201" spans="1:6" ht="15.75" x14ac:dyDescent="0.2">
      <c r="A201" s="330"/>
      <c r="B201" s="332"/>
      <c r="C201" s="335" t="s">
        <v>64</v>
      </c>
      <c r="D201" s="338">
        <v>0.34699999999999998</v>
      </c>
      <c r="E201" s="148">
        <f>B201*D201</f>
        <v>0</v>
      </c>
      <c r="F201" s="4" t="s">
        <v>62</v>
      </c>
    </row>
    <row r="202" spans="1:6" ht="15.75" x14ac:dyDescent="0.2">
      <c r="A202" s="330"/>
      <c r="B202" s="333"/>
      <c r="C202" s="336"/>
      <c r="D202" s="339"/>
      <c r="E202" s="149">
        <f>E201*1000</f>
        <v>0</v>
      </c>
      <c r="F202" s="5" t="s">
        <v>63</v>
      </c>
    </row>
    <row r="203" spans="1:6" ht="16.5" thickBot="1" x14ac:dyDescent="0.25">
      <c r="A203" s="330"/>
      <c r="B203" s="334"/>
      <c r="C203" s="337"/>
      <c r="D203" s="340"/>
      <c r="E203" s="150">
        <f>(E201/D201)*1000</f>
        <v>0</v>
      </c>
      <c r="F203" s="6" t="s">
        <v>65</v>
      </c>
    </row>
    <row r="204" spans="1:6" ht="13.5" thickBot="1" x14ac:dyDescent="0.25">
      <c r="A204" s="330"/>
      <c r="B204" s="143"/>
      <c r="C204" s="145"/>
      <c r="D204" s="144"/>
      <c r="E204" s="3"/>
      <c r="F204" s="8"/>
    </row>
    <row r="205" spans="1:6" ht="15.75" x14ac:dyDescent="0.2">
      <c r="A205" s="330"/>
      <c r="B205" s="332"/>
      <c r="C205" s="335" t="s">
        <v>65</v>
      </c>
      <c r="D205" s="338">
        <v>0.34699999999999998</v>
      </c>
      <c r="E205" s="148">
        <f>(B205*D205)/1000</f>
        <v>0</v>
      </c>
      <c r="F205" s="4" t="s">
        <v>62</v>
      </c>
    </row>
    <row r="206" spans="1:6" ht="15.75" x14ac:dyDescent="0.2">
      <c r="A206" s="330"/>
      <c r="B206" s="333"/>
      <c r="C206" s="336"/>
      <c r="D206" s="339"/>
      <c r="E206" s="149">
        <f>E205*1000</f>
        <v>0</v>
      </c>
      <c r="F206" s="5" t="s">
        <v>63</v>
      </c>
    </row>
    <row r="207" spans="1:6" ht="16.5" thickBot="1" x14ac:dyDescent="0.25">
      <c r="A207" s="331"/>
      <c r="B207" s="334"/>
      <c r="C207" s="337"/>
      <c r="D207" s="340"/>
      <c r="E207" s="150">
        <f>E205/D205</f>
        <v>0</v>
      </c>
      <c r="F207" s="6" t="s">
        <v>64</v>
      </c>
    </row>
    <row r="208" spans="1:6" ht="25.5" customHeight="1" x14ac:dyDescent="0.2">
      <c r="B208" s="142" t="s">
        <v>43</v>
      </c>
    </row>
    <row r="210" spans="1:6" ht="16.5" thickBot="1" x14ac:dyDescent="0.25">
      <c r="B210" s="319" t="s">
        <v>58</v>
      </c>
      <c r="C210" s="319"/>
      <c r="D210" s="141" t="s">
        <v>59</v>
      </c>
      <c r="E210" s="320" t="s">
        <v>60</v>
      </c>
      <c r="F210" s="320"/>
    </row>
    <row r="211" spans="1:6" ht="15.75" x14ac:dyDescent="0.2">
      <c r="A211" s="329" t="s">
        <v>226</v>
      </c>
      <c r="B211" s="332"/>
      <c r="C211" s="335" t="s">
        <v>62</v>
      </c>
      <c r="D211" s="338">
        <v>0.17399999999999999</v>
      </c>
      <c r="E211" s="148">
        <f>B211*1000</f>
        <v>0</v>
      </c>
      <c r="F211" s="4" t="s">
        <v>63</v>
      </c>
    </row>
    <row r="212" spans="1:6" ht="15.75" x14ac:dyDescent="0.2">
      <c r="A212" s="330"/>
      <c r="B212" s="333"/>
      <c r="C212" s="336"/>
      <c r="D212" s="339"/>
      <c r="E212" s="149">
        <f>B211/D211</f>
        <v>0</v>
      </c>
      <c r="F212" s="5" t="s">
        <v>64</v>
      </c>
    </row>
    <row r="213" spans="1:6" ht="16.5" thickBot="1" x14ac:dyDescent="0.25">
      <c r="A213" s="330"/>
      <c r="B213" s="334"/>
      <c r="C213" s="337"/>
      <c r="D213" s="340"/>
      <c r="E213" s="150">
        <f>(B211/D211)*1000</f>
        <v>0</v>
      </c>
      <c r="F213" s="6" t="s">
        <v>65</v>
      </c>
    </row>
    <row r="214" spans="1:6" ht="13.5" thickBot="1" x14ac:dyDescent="0.25">
      <c r="A214" s="330"/>
      <c r="B214" s="143"/>
      <c r="C214" s="145"/>
      <c r="D214" s="144"/>
      <c r="E214" s="3"/>
      <c r="F214" s="8"/>
    </row>
    <row r="215" spans="1:6" ht="15.75" x14ac:dyDescent="0.2">
      <c r="A215" s="330"/>
      <c r="B215" s="332"/>
      <c r="C215" s="335" t="s">
        <v>63</v>
      </c>
      <c r="D215" s="338">
        <v>0.17399999999999999</v>
      </c>
      <c r="E215" s="148">
        <f>B215/1000</f>
        <v>0</v>
      </c>
      <c r="F215" s="4" t="s">
        <v>62</v>
      </c>
    </row>
    <row r="216" spans="1:6" ht="15.75" x14ac:dyDescent="0.2">
      <c r="A216" s="330"/>
      <c r="B216" s="333"/>
      <c r="C216" s="336"/>
      <c r="D216" s="339"/>
      <c r="E216" s="149">
        <f>E215/D215</f>
        <v>0</v>
      </c>
      <c r="F216" s="5" t="s">
        <v>64</v>
      </c>
    </row>
    <row r="217" spans="1:6" ht="16.5" thickBot="1" x14ac:dyDescent="0.25">
      <c r="A217" s="330"/>
      <c r="B217" s="334"/>
      <c r="C217" s="337"/>
      <c r="D217" s="340"/>
      <c r="E217" s="150">
        <f>(E215/D215)*1000</f>
        <v>0</v>
      </c>
      <c r="F217" s="6" t="s">
        <v>65</v>
      </c>
    </row>
    <row r="218" spans="1:6" ht="13.5" thickBot="1" x14ac:dyDescent="0.25">
      <c r="A218" s="330"/>
      <c r="B218" s="143"/>
      <c r="C218" s="145"/>
      <c r="D218" s="144"/>
      <c r="E218" s="3"/>
      <c r="F218" s="8"/>
    </row>
    <row r="219" spans="1:6" ht="15.75" x14ac:dyDescent="0.2">
      <c r="A219" s="330"/>
      <c r="B219" s="332"/>
      <c r="C219" s="335" t="s">
        <v>64</v>
      </c>
      <c r="D219" s="338">
        <v>0.17399999999999999</v>
      </c>
      <c r="E219" s="148">
        <f>B219*D219</f>
        <v>0</v>
      </c>
      <c r="F219" s="4" t="s">
        <v>62</v>
      </c>
    </row>
    <row r="220" spans="1:6" ht="15.75" x14ac:dyDescent="0.2">
      <c r="A220" s="330"/>
      <c r="B220" s="333"/>
      <c r="C220" s="336"/>
      <c r="D220" s="339"/>
      <c r="E220" s="149">
        <f>E219*1000</f>
        <v>0</v>
      </c>
      <c r="F220" s="5" t="s">
        <v>63</v>
      </c>
    </row>
    <row r="221" spans="1:6" ht="16.5" thickBot="1" x14ac:dyDescent="0.25">
      <c r="A221" s="330"/>
      <c r="B221" s="334"/>
      <c r="C221" s="337"/>
      <c r="D221" s="340"/>
      <c r="E221" s="150">
        <f>(E219/D219)*1000</f>
        <v>0</v>
      </c>
      <c r="F221" s="6" t="s">
        <v>65</v>
      </c>
    </row>
    <row r="222" spans="1:6" ht="13.5" thickBot="1" x14ac:dyDescent="0.25">
      <c r="A222" s="330"/>
      <c r="B222" s="143"/>
      <c r="C222" s="145"/>
      <c r="D222" s="144"/>
      <c r="E222" s="3"/>
      <c r="F222" s="8"/>
    </row>
    <row r="223" spans="1:6" ht="15.75" x14ac:dyDescent="0.2">
      <c r="A223" s="330"/>
      <c r="B223" s="332"/>
      <c r="C223" s="335" t="s">
        <v>65</v>
      </c>
      <c r="D223" s="338">
        <v>0.17399999999999999</v>
      </c>
      <c r="E223" s="148">
        <f>(B223*D223)/1000</f>
        <v>0</v>
      </c>
      <c r="F223" s="4" t="s">
        <v>62</v>
      </c>
    </row>
    <row r="224" spans="1:6" ht="15.75" x14ac:dyDescent="0.2">
      <c r="A224" s="330"/>
      <c r="B224" s="333"/>
      <c r="C224" s="336"/>
      <c r="D224" s="339"/>
      <c r="E224" s="149">
        <f>E223*1000</f>
        <v>0</v>
      </c>
      <c r="F224" s="5" t="s">
        <v>63</v>
      </c>
    </row>
    <row r="225" spans="1:6" ht="16.5" thickBot="1" x14ac:dyDescent="0.25">
      <c r="A225" s="331"/>
      <c r="B225" s="334"/>
      <c r="C225" s="337"/>
      <c r="D225" s="340"/>
      <c r="E225" s="150">
        <f>E223/D223</f>
        <v>0</v>
      </c>
      <c r="F225" s="6" t="s">
        <v>64</v>
      </c>
    </row>
    <row r="226" spans="1:6" ht="32.25" customHeight="1" x14ac:dyDescent="0.2">
      <c r="B226" s="142" t="s">
        <v>43</v>
      </c>
    </row>
    <row r="228" spans="1:6" ht="16.5" thickBot="1" x14ac:dyDescent="0.25">
      <c r="B228" s="319" t="s">
        <v>58</v>
      </c>
      <c r="C228" s="319"/>
      <c r="D228" s="141" t="s">
        <v>59</v>
      </c>
      <c r="E228" s="320" t="s">
        <v>60</v>
      </c>
      <c r="F228" s="320"/>
    </row>
    <row r="229" spans="1:6" ht="15.75" x14ac:dyDescent="0.2">
      <c r="A229" s="329" t="s">
        <v>48</v>
      </c>
      <c r="B229" s="332"/>
      <c r="C229" s="335" t="s">
        <v>62</v>
      </c>
      <c r="D229" s="338">
        <v>2.5999999999999999E-2</v>
      </c>
      <c r="E229" s="148">
        <f>B229*1000</f>
        <v>0</v>
      </c>
      <c r="F229" s="4" t="s">
        <v>63</v>
      </c>
    </row>
    <row r="230" spans="1:6" ht="15.75" x14ac:dyDescent="0.2">
      <c r="A230" s="330"/>
      <c r="B230" s="333"/>
      <c r="C230" s="336"/>
      <c r="D230" s="339"/>
      <c r="E230" s="149">
        <f>B229/D229</f>
        <v>0</v>
      </c>
      <c r="F230" s="5" t="s">
        <v>64</v>
      </c>
    </row>
    <row r="231" spans="1:6" ht="16.5" thickBot="1" x14ac:dyDescent="0.25">
      <c r="A231" s="330"/>
      <c r="B231" s="334"/>
      <c r="C231" s="337"/>
      <c r="D231" s="340"/>
      <c r="E231" s="150">
        <f>(B229/D229)*1000</f>
        <v>0</v>
      </c>
      <c r="F231" s="6" t="s">
        <v>65</v>
      </c>
    </row>
    <row r="232" spans="1:6" ht="13.5" thickBot="1" x14ac:dyDescent="0.25">
      <c r="A232" s="330"/>
      <c r="B232" s="143"/>
      <c r="C232" s="145"/>
      <c r="D232" s="144"/>
      <c r="E232" s="3"/>
      <c r="F232" s="8"/>
    </row>
    <row r="233" spans="1:6" ht="15.75" x14ac:dyDescent="0.2">
      <c r="A233" s="330"/>
      <c r="B233" s="332"/>
      <c r="C233" s="335" t="s">
        <v>63</v>
      </c>
      <c r="D233" s="338">
        <v>2.5999999999999999E-2</v>
      </c>
      <c r="E233" s="148">
        <f>B233/1000</f>
        <v>0</v>
      </c>
      <c r="F233" s="4" t="s">
        <v>62</v>
      </c>
    </row>
    <row r="234" spans="1:6" ht="15.75" x14ac:dyDescent="0.2">
      <c r="A234" s="330"/>
      <c r="B234" s="333"/>
      <c r="C234" s="336"/>
      <c r="D234" s="339"/>
      <c r="E234" s="149">
        <f>E233/D233</f>
        <v>0</v>
      </c>
      <c r="F234" s="5" t="s">
        <v>64</v>
      </c>
    </row>
    <row r="235" spans="1:6" ht="16.5" thickBot="1" x14ac:dyDescent="0.25">
      <c r="A235" s="330"/>
      <c r="B235" s="334"/>
      <c r="C235" s="337"/>
      <c r="D235" s="340"/>
      <c r="E235" s="150">
        <f>(E233/D233)*1000</f>
        <v>0</v>
      </c>
      <c r="F235" s="6" t="s">
        <v>65</v>
      </c>
    </row>
    <row r="236" spans="1:6" ht="13.5" thickBot="1" x14ac:dyDescent="0.25">
      <c r="A236" s="330"/>
      <c r="B236" s="143"/>
      <c r="C236" s="145"/>
      <c r="D236" s="144"/>
      <c r="E236" s="3"/>
      <c r="F236" s="8"/>
    </row>
    <row r="237" spans="1:6" ht="15.75" x14ac:dyDescent="0.2">
      <c r="A237" s="330"/>
      <c r="B237" s="332"/>
      <c r="C237" s="335" t="s">
        <v>64</v>
      </c>
      <c r="D237" s="338">
        <v>2.5999999999999999E-2</v>
      </c>
      <c r="E237" s="148">
        <f>B237*D237</f>
        <v>0</v>
      </c>
      <c r="F237" s="4" t="s">
        <v>62</v>
      </c>
    </row>
    <row r="238" spans="1:6" ht="15.75" x14ac:dyDescent="0.2">
      <c r="A238" s="330"/>
      <c r="B238" s="333"/>
      <c r="C238" s="336"/>
      <c r="D238" s="339"/>
      <c r="E238" s="149">
        <f>E237*1000</f>
        <v>0</v>
      </c>
      <c r="F238" s="5" t="s">
        <v>63</v>
      </c>
    </row>
    <row r="239" spans="1:6" ht="16.5" thickBot="1" x14ac:dyDescent="0.25">
      <c r="A239" s="330"/>
      <c r="B239" s="334"/>
      <c r="C239" s="337"/>
      <c r="D239" s="340"/>
      <c r="E239" s="150">
        <f>(E237/D237)*1000</f>
        <v>0</v>
      </c>
      <c r="F239" s="6" t="s">
        <v>65</v>
      </c>
    </row>
    <row r="240" spans="1:6" ht="13.5" thickBot="1" x14ac:dyDescent="0.25">
      <c r="A240" s="330"/>
      <c r="B240" s="143"/>
      <c r="C240" s="145"/>
      <c r="D240" s="144"/>
      <c r="E240" s="3"/>
      <c r="F240" s="8"/>
    </row>
    <row r="241" spans="1:6" ht="15.75" x14ac:dyDescent="0.2">
      <c r="A241" s="330"/>
      <c r="B241" s="332"/>
      <c r="C241" s="335" t="s">
        <v>65</v>
      </c>
      <c r="D241" s="338">
        <v>2.5999999999999999E-2</v>
      </c>
      <c r="E241" s="148">
        <f>(B241*D241)/1000</f>
        <v>0</v>
      </c>
      <c r="F241" s="4" t="s">
        <v>62</v>
      </c>
    </row>
    <row r="242" spans="1:6" ht="15.75" x14ac:dyDescent="0.2">
      <c r="A242" s="330"/>
      <c r="B242" s="333"/>
      <c r="C242" s="336"/>
      <c r="D242" s="339"/>
      <c r="E242" s="149">
        <f>E241*1000</f>
        <v>0</v>
      </c>
      <c r="F242" s="5" t="s">
        <v>63</v>
      </c>
    </row>
    <row r="243" spans="1:6" ht="16.5" thickBot="1" x14ac:dyDescent="0.25">
      <c r="A243" s="331"/>
      <c r="B243" s="334"/>
      <c r="C243" s="337"/>
      <c r="D243" s="340"/>
      <c r="E243" s="150">
        <f>E241/D241</f>
        <v>0</v>
      </c>
      <c r="F243" s="6" t="s">
        <v>64</v>
      </c>
    </row>
    <row r="244" spans="1:6" ht="27" customHeight="1" x14ac:dyDescent="0.2">
      <c r="B244" s="142" t="s">
        <v>43</v>
      </c>
    </row>
    <row r="246" spans="1:6" ht="16.5" thickBot="1" x14ac:dyDescent="0.25">
      <c r="B246" s="319" t="s">
        <v>58</v>
      </c>
      <c r="C246" s="319"/>
      <c r="D246" s="141" t="s">
        <v>59</v>
      </c>
      <c r="E246" s="320" t="s">
        <v>60</v>
      </c>
      <c r="F246" s="320"/>
    </row>
    <row r="247" spans="1:6" ht="15.75" x14ac:dyDescent="0.2">
      <c r="A247" s="329" t="s">
        <v>49</v>
      </c>
      <c r="B247" s="332"/>
      <c r="C247" s="335" t="s">
        <v>62</v>
      </c>
      <c r="D247" s="338">
        <v>8.6999999999999994E-2</v>
      </c>
      <c r="E247" s="148">
        <f>B247*1000</f>
        <v>0</v>
      </c>
      <c r="F247" s="4" t="s">
        <v>63</v>
      </c>
    </row>
    <row r="248" spans="1:6" ht="15.75" x14ac:dyDescent="0.2">
      <c r="A248" s="330"/>
      <c r="B248" s="333"/>
      <c r="C248" s="336"/>
      <c r="D248" s="339"/>
      <c r="E248" s="149">
        <f>B247/D247</f>
        <v>0</v>
      </c>
      <c r="F248" s="5" t="s">
        <v>64</v>
      </c>
    </row>
    <row r="249" spans="1:6" ht="16.5" thickBot="1" x14ac:dyDescent="0.25">
      <c r="A249" s="330"/>
      <c r="B249" s="334"/>
      <c r="C249" s="337"/>
      <c r="D249" s="340"/>
      <c r="E249" s="150">
        <f>(B247/D247)*1000</f>
        <v>0</v>
      </c>
      <c r="F249" s="6" t="s">
        <v>65</v>
      </c>
    </row>
    <row r="250" spans="1:6" ht="13.5" thickBot="1" x14ac:dyDescent="0.25">
      <c r="A250" s="330"/>
      <c r="B250" s="143"/>
      <c r="C250" s="145"/>
      <c r="D250" s="144"/>
      <c r="E250" s="3"/>
      <c r="F250" s="8"/>
    </row>
    <row r="251" spans="1:6" ht="15.75" x14ac:dyDescent="0.2">
      <c r="A251" s="330"/>
      <c r="B251" s="332"/>
      <c r="C251" s="335" t="s">
        <v>63</v>
      </c>
      <c r="D251" s="338">
        <v>8.6999999999999994E-2</v>
      </c>
      <c r="E251" s="148">
        <f>B251/1000</f>
        <v>0</v>
      </c>
      <c r="F251" s="4" t="s">
        <v>62</v>
      </c>
    </row>
    <row r="252" spans="1:6" ht="15.75" x14ac:dyDescent="0.2">
      <c r="A252" s="330"/>
      <c r="B252" s="333"/>
      <c r="C252" s="336"/>
      <c r="D252" s="339"/>
      <c r="E252" s="149">
        <f>E251/D251</f>
        <v>0</v>
      </c>
      <c r="F252" s="5" t="s">
        <v>64</v>
      </c>
    </row>
    <row r="253" spans="1:6" ht="16.5" thickBot="1" x14ac:dyDescent="0.25">
      <c r="A253" s="330"/>
      <c r="B253" s="334"/>
      <c r="C253" s="337"/>
      <c r="D253" s="340"/>
      <c r="E253" s="150">
        <f>(E251/D251)*1000</f>
        <v>0</v>
      </c>
      <c r="F253" s="6" t="s">
        <v>65</v>
      </c>
    </row>
    <row r="254" spans="1:6" ht="13.5" thickBot="1" x14ac:dyDescent="0.25">
      <c r="A254" s="330"/>
      <c r="B254" s="143"/>
      <c r="C254" s="145"/>
      <c r="D254" s="144"/>
      <c r="E254" s="3"/>
      <c r="F254" s="8"/>
    </row>
    <row r="255" spans="1:6" ht="15.75" x14ac:dyDescent="0.2">
      <c r="A255" s="330"/>
      <c r="B255" s="332"/>
      <c r="C255" s="335" t="s">
        <v>64</v>
      </c>
      <c r="D255" s="338">
        <v>8.6999999999999994E-2</v>
      </c>
      <c r="E255" s="148">
        <f>B255*D255</f>
        <v>0</v>
      </c>
      <c r="F255" s="4" t="s">
        <v>62</v>
      </c>
    </row>
    <row r="256" spans="1:6" ht="15.75" x14ac:dyDescent="0.2">
      <c r="A256" s="330"/>
      <c r="B256" s="333"/>
      <c r="C256" s="336"/>
      <c r="D256" s="339"/>
      <c r="E256" s="149">
        <f>E255*1000</f>
        <v>0</v>
      </c>
      <c r="F256" s="5" t="s">
        <v>63</v>
      </c>
    </row>
    <row r="257" spans="1:6" ht="16.5" thickBot="1" x14ac:dyDescent="0.25">
      <c r="A257" s="330"/>
      <c r="B257" s="334"/>
      <c r="C257" s="337"/>
      <c r="D257" s="340"/>
      <c r="E257" s="150">
        <f>(E255/D255)*1000</f>
        <v>0</v>
      </c>
      <c r="F257" s="6" t="s">
        <v>65</v>
      </c>
    </row>
    <row r="258" spans="1:6" ht="13.5" thickBot="1" x14ac:dyDescent="0.25">
      <c r="A258" s="330"/>
      <c r="B258" s="143"/>
      <c r="C258" s="145"/>
      <c r="D258" s="144"/>
      <c r="E258" s="3"/>
      <c r="F258" s="8"/>
    </row>
    <row r="259" spans="1:6" ht="15.75" x14ac:dyDescent="0.2">
      <c r="A259" s="330"/>
      <c r="B259" s="332"/>
      <c r="C259" s="335" t="s">
        <v>65</v>
      </c>
      <c r="D259" s="338">
        <v>8.6999999999999994E-2</v>
      </c>
      <c r="E259" s="148">
        <f>(B259*D259)/1000</f>
        <v>0</v>
      </c>
      <c r="F259" s="4" t="s">
        <v>62</v>
      </c>
    </row>
    <row r="260" spans="1:6" ht="15.75" x14ac:dyDescent="0.2">
      <c r="A260" s="330"/>
      <c r="B260" s="333"/>
      <c r="C260" s="336"/>
      <c r="D260" s="339"/>
      <c r="E260" s="149">
        <f>E259*1000</f>
        <v>0</v>
      </c>
      <c r="F260" s="5" t="s">
        <v>63</v>
      </c>
    </row>
    <row r="261" spans="1:6" ht="16.5" thickBot="1" x14ac:dyDescent="0.25">
      <c r="A261" s="331"/>
      <c r="B261" s="334"/>
      <c r="C261" s="337"/>
      <c r="D261" s="340"/>
      <c r="E261" s="150">
        <f>E259/D259</f>
        <v>0</v>
      </c>
      <c r="F261" s="6" t="s">
        <v>64</v>
      </c>
    </row>
    <row r="262" spans="1:6" ht="32.25" customHeight="1" x14ac:dyDescent="0.2">
      <c r="B262" s="142" t="s">
        <v>43</v>
      </c>
    </row>
    <row r="264" spans="1:6" ht="16.5" thickBot="1" x14ac:dyDescent="0.25">
      <c r="B264" s="319" t="s">
        <v>58</v>
      </c>
      <c r="C264" s="319"/>
      <c r="D264" s="141" t="s">
        <v>59</v>
      </c>
      <c r="E264" s="320" t="s">
        <v>60</v>
      </c>
      <c r="F264" s="320"/>
    </row>
    <row r="265" spans="1:6" ht="15.75" x14ac:dyDescent="0.2">
      <c r="A265" s="329" t="s">
        <v>50</v>
      </c>
      <c r="B265" s="332"/>
      <c r="C265" s="335" t="s">
        <v>62</v>
      </c>
      <c r="D265" s="338">
        <v>0.154</v>
      </c>
      <c r="E265" s="148">
        <f>B265*1000</f>
        <v>0</v>
      </c>
      <c r="F265" s="4" t="s">
        <v>63</v>
      </c>
    </row>
    <row r="266" spans="1:6" ht="15.75" x14ac:dyDescent="0.2">
      <c r="A266" s="330"/>
      <c r="B266" s="333"/>
      <c r="C266" s="336"/>
      <c r="D266" s="339"/>
      <c r="E266" s="149">
        <f>B265/D265</f>
        <v>0</v>
      </c>
      <c r="F266" s="5" t="s">
        <v>64</v>
      </c>
    </row>
    <row r="267" spans="1:6" ht="16.5" thickBot="1" x14ac:dyDescent="0.25">
      <c r="A267" s="330"/>
      <c r="B267" s="334"/>
      <c r="C267" s="337"/>
      <c r="D267" s="340"/>
      <c r="E267" s="150">
        <f>(B265/D265)*1000</f>
        <v>0</v>
      </c>
      <c r="F267" s="6" t="s">
        <v>65</v>
      </c>
    </row>
    <row r="268" spans="1:6" ht="13.5" thickBot="1" x14ac:dyDescent="0.25">
      <c r="A268" s="330"/>
      <c r="B268" s="143"/>
      <c r="C268" s="145"/>
      <c r="D268" s="144"/>
      <c r="E268" s="3"/>
      <c r="F268" s="8"/>
    </row>
    <row r="269" spans="1:6" ht="15.75" x14ac:dyDescent="0.2">
      <c r="A269" s="330"/>
      <c r="B269" s="332"/>
      <c r="C269" s="335" t="s">
        <v>63</v>
      </c>
      <c r="D269" s="338">
        <v>0.154</v>
      </c>
      <c r="E269" s="148">
        <f>B269/1000</f>
        <v>0</v>
      </c>
      <c r="F269" s="4" t="s">
        <v>62</v>
      </c>
    </row>
    <row r="270" spans="1:6" ht="15.75" x14ac:dyDescent="0.2">
      <c r="A270" s="330"/>
      <c r="B270" s="333"/>
      <c r="C270" s="336"/>
      <c r="D270" s="339"/>
      <c r="E270" s="149">
        <f>E269/D269</f>
        <v>0</v>
      </c>
      <c r="F270" s="5" t="s">
        <v>64</v>
      </c>
    </row>
    <row r="271" spans="1:6" ht="16.5" thickBot="1" x14ac:dyDescent="0.25">
      <c r="A271" s="330"/>
      <c r="B271" s="334"/>
      <c r="C271" s="337"/>
      <c r="D271" s="340"/>
      <c r="E271" s="150">
        <f>(E269/D269)*1000</f>
        <v>0</v>
      </c>
      <c r="F271" s="6" t="s">
        <v>65</v>
      </c>
    </row>
    <row r="272" spans="1:6" ht="13.5" thickBot="1" x14ac:dyDescent="0.25">
      <c r="A272" s="330"/>
      <c r="B272" s="143"/>
      <c r="C272" s="145"/>
      <c r="D272" s="144"/>
      <c r="E272" s="3"/>
      <c r="F272" s="8"/>
    </row>
    <row r="273" spans="1:6" ht="15.75" x14ac:dyDescent="0.2">
      <c r="A273" s="330"/>
      <c r="B273" s="332"/>
      <c r="C273" s="335" t="s">
        <v>64</v>
      </c>
      <c r="D273" s="338">
        <v>0.154</v>
      </c>
      <c r="E273" s="148">
        <f>B273*D273</f>
        <v>0</v>
      </c>
      <c r="F273" s="4" t="s">
        <v>62</v>
      </c>
    </row>
    <row r="274" spans="1:6" ht="15.75" x14ac:dyDescent="0.2">
      <c r="A274" s="330"/>
      <c r="B274" s="333"/>
      <c r="C274" s="336"/>
      <c r="D274" s="339"/>
      <c r="E274" s="149">
        <f>E273*1000</f>
        <v>0</v>
      </c>
      <c r="F274" s="5" t="s">
        <v>63</v>
      </c>
    </row>
    <row r="275" spans="1:6" ht="16.5" thickBot="1" x14ac:dyDescent="0.25">
      <c r="A275" s="330"/>
      <c r="B275" s="334"/>
      <c r="C275" s="337"/>
      <c r="D275" s="340"/>
      <c r="E275" s="150">
        <f>(E273/D273)*1000</f>
        <v>0</v>
      </c>
      <c r="F275" s="6" t="s">
        <v>65</v>
      </c>
    </row>
    <row r="276" spans="1:6" ht="13.5" thickBot="1" x14ac:dyDescent="0.25">
      <c r="A276" s="330"/>
      <c r="B276" s="143"/>
      <c r="C276" s="145"/>
      <c r="D276" s="144"/>
      <c r="E276" s="3"/>
      <c r="F276" s="8"/>
    </row>
    <row r="277" spans="1:6" ht="15.75" x14ac:dyDescent="0.2">
      <c r="A277" s="330"/>
      <c r="B277" s="332"/>
      <c r="C277" s="335" t="s">
        <v>65</v>
      </c>
      <c r="D277" s="338">
        <v>0.154</v>
      </c>
      <c r="E277" s="148">
        <f>(B277*D277)/1000</f>
        <v>0</v>
      </c>
      <c r="F277" s="4" t="s">
        <v>62</v>
      </c>
    </row>
    <row r="278" spans="1:6" ht="15.75" x14ac:dyDescent="0.2">
      <c r="A278" s="330"/>
      <c r="B278" s="333"/>
      <c r="C278" s="336"/>
      <c r="D278" s="339"/>
      <c r="E278" s="149">
        <f>E277*1000</f>
        <v>0</v>
      </c>
      <c r="F278" s="5" t="s">
        <v>63</v>
      </c>
    </row>
    <row r="279" spans="1:6" ht="16.5" thickBot="1" x14ac:dyDescent="0.25">
      <c r="A279" s="331"/>
      <c r="B279" s="334"/>
      <c r="C279" s="337"/>
      <c r="D279" s="340"/>
      <c r="E279" s="150">
        <f>E277/D277</f>
        <v>0</v>
      </c>
      <c r="F279" s="6" t="s">
        <v>64</v>
      </c>
    </row>
    <row r="280" spans="1:6" ht="30" customHeight="1" x14ac:dyDescent="0.2">
      <c r="B280" s="142" t="s">
        <v>43</v>
      </c>
    </row>
    <row r="282" spans="1:6" ht="16.5" thickBot="1" x14ac:dyDescent="0.25">
      <c r="B282" s="319" t="s">
        <v>58</v>
      </c>
      <c r="C282" s="319"/>
      <c r="D282" s="141" t="s">
        <v>59</v>
      </c>
      <c r="E282" s="320" t="s">
        <v>60</v>
      </c>
      <c r="F282" s="320"/>
    </row>
    <row r="283" spans="1:6" ht="15.75" x14ac:dyDescent="0.2">
      <c r="A283" s="329" t="s">
        <v>55</v>
      </c>
      <c r="B283" s="332"/>
      <c r="C283" s="335" t="s">
        <v>62</v>
      </c>
      <c r="D283" s="338">
        <v>5.1999999999999998E-2</v>
      </c>
      <c r="E283" s="148">
        <f>B283*1000</f>
        <v>0</v>
      </c>
      <c r="F283" s="4" t="s">
        <v>63</v>
      </c>
    </row>
    <row r="284" spans="1:6" ht="15.75" x14ac:dyDescent="0.2">
      <c r="A284" s="330"/>
      <c r="B284" s="333"/>
      <c r="C284" s="336"/>
      <c r="D284" s="339"/>
      <c r="E284" s="149">
        <f>B283/D283</f>
        <v>0</v>
      </c>
      <c r="F284" s="5" t="s">
        <v>64</v>
      </c>
    </row>
    <row r="285" spans="1:6" ht="16.5" thickBot="1" x14ac:dyDescent="0.25">
      <c r="A285" s="330"/>
      <c r="B285" s="334"/>
      <c r="C285" s="337"/>
      <c r="D285" s="340"/>
      <c r="E285" s="150">
        <f>(B283/D283)*1000</f>
        <v>0</v>
      </c>
      <c r="F285" s="6" t="s">
        <v>65</v>
      </c>
    </row>
    <row r="286" spans="1:6" ht="13.5" thickBot="1" x14ac:dyDescent="0.25">
      <c r="A286" s="330"/>
      <c r="B286" s="143"/>
      <c r="C286" s="145"/>
      <c r="D286" s="144"/>
      <c r="E286" s="3"/>
      <c r="F286" s="8"/>
    </row>
    <row r="287" spans="1:6" ht="15.75" x14ac:dyDescent="0.2">
      <c r="A287" s="330"/>
      <c r="B287" s="332"/>
      <c r="C287" s="335" t="s">
        <v>63</v>
      </c>
      <c r="D287" s="338">
        <v>5.1999999999999998E-2</v>
      </c>
      <c r="E287" s="148">
        <f>B287/1000</f>
        <v>0</v>
      </c>
      <c r="F287" s="4" t="s">
        <v>62</v>
      </c>
    </row>
    <row r="288" spans="1:6" ht="15.75" x14ac:dyDescent="0.2">
      <c r="A288" s="330"/>
      <c r="B288" s="333"/>
      <c r="C288" s="336"/>
      <c r="D288" s="339"/>
      <c r="E288" s="149">
        <f>E287/D287</f>
        <v>0</v>
      </c>
      <c r="F288" s="5" t="s">
        <v>64</v>
      </c>
    </row>
    <row r="289" spans="1:6" ht="16.5" thickBot="1" x14ac:dyDescent="0.25">
      <c r="A289" s="330"/>
      <c r="B289" s="334"/>
      <c r="C289" s="337"/>
      <c r="D289" s="340"/>
      <c r="E289" s="150">
        <f>(E287/D287)*1000</f>
        <v>0</v>
      </c>
      <c r="F289" s="6" t="s">
        <v>65</v>
      </c>
    </row>
    <row r="290" spans="1:6" ht="13.5" thickBot="1" x14ac:dyDescent="0.25">
      <c r="A290" s="330"/>
      <c r="B290" s="143"/>
      <c r="C290" s="145"/>
      <c r="D290" s="144"/>
      <c r="E290" s="3"/>
      <c r="F290" s="8"/>
    </row>
    <row r="291" spans="1:6" ht="15.75" x14ac:dyDescent="0.2">
      <c r="A291" s="330"/>
      <c r="B291" s="332"/>
      <c r="C291" s="335" t="s">
        <v>64</v>
      </c>
      <c r="D291" s="338">
        <v>5.1999999999999998E-2</v>
      </c>
      <c r="E291" s="148">
        <f>B291*D291</f>
        <v>0</v>
      </c>
      <c r="F291" s="4" t="s">
        <v>62</v>
      </c>
    </row>
    <row r="292" spans="1:6" ht="15.75" x14ac:dyDescent="0.2">
      <c r="A292" s="330"/>
      <c r="B292" s="333"/>
      <c r="C292" s="336"/>
      <c r="D292" s="339"/>
      <c r="E292" s="149">
        <f>E291*1000</f>
        <v>0</v>
      </c>
      <c r="F292" s="5" t="s">
        <v>63</v>
      </c>
    </row>
    <row r="293" spans="1:6" ht="16.5" thickBot="1" x14ac:dyDescent="0.25">
      <c r="A293" s="330"/>
      <c r="B293" s="334"/>
      <c r="C293" s="337"/>
      <c r="D293" s="340"/>
      <c r="E293" s="150">
        <f>(E291/D291)*1000</f>
        <v>0</v>
      </c>
      <c r="F293" s="6" t="s">
        <v>65</v>
      </c>
    </row>
    <row r="294" spans="1:6" ht="13.5" thickBot="1" x14ac:dyDescent="0.25">
      <c r="A294" s="330"/>
      <c r="B294" s="143"/>
      <c r="C294" s="145"/>
      <c r="D294" s="144"/>
      <c r="E294" s="3"/>
      <c r="F294" s="8"/>
    </row>
    <row r="295" spans="1:6" ht="15.75" x14ac:dyDescent="0.2">
      <c r="A295" s="330"/>
      <c r="B295" s="332"/>
      <c r="C295" s="335" t="s">
        <v>65</v>
      </c>
      <c r="D295" s="338">
        <v>5.1999999999999998E-2</v>
      </c>
      <c r="E295" s="148">
        <f>(B295*D295)/1000</f>
        <v>0</v>
      </c>
      <c r="F295" s="4" t="s">
        <v>62</v>
      </c>
    </row>
    <row r="296" spans="1:6" ht="15.75" x14ac:dyDescent="0.2">
      <c r="A296" s="330"/>
      <c r="B296" s="333"/>
      <c r="C296" s="336"/>
      <c r="D296" s="339"/>
      <c r="E296" s="149">
        <f>E295*1000</f>
        <v>0</v>
      </c>
      <c r="F296" s="5" t="s">
        <v>63</v>
      </c>
    </row>
    <row r="297" spans="1:6" ht="16.5" thickBot="1" x14ac:dyDescent="0.25">
      <c r="A297" s="331"/>
      <c r="B297" s="334"/>
      <c r="C297" s="337"/>
      <c r="D297" s="340"/>
      <c r="E297" s="150">
        <f>E295/D295</f>
        <v>0</v>
      </c>
      <c r="F297" s="6" t="s">
        <v>64</v>
      </c>
    </row>
    <row r="298" spans="1:6" ht="32.25" customHeight="1" x14ac:dyDescent="0.2">
      <c r="B298" s="142" t="s">
        <v>43</v>
      </c>
    </row>
    <row r="300" spans="1:6" ht="16.5" thickBot="1" x14ac:dyDescent="0.25">
      <c r="B300" s="319" t="s">
        <v>58</v>
      </c>
      <c r="C300" s="319"/>
      <c r="D300" s="141" t="s">
        <v>59</v>
      </c>
      <c r="E300" s="320" t="s">
        <v>60</v>
      </c>
      <c r="F300" s="320"/>
    </row>
    <row r="301" spans="1:6" ht="15.75" x14ac:dyDescent="0.2">
      <c r="A301" s="329" t="s">
        <v>56</v>
      </c>
      <c r="B301" s="332"/>
      <c r="C301" s="335" t="s">
        <v>62</v>
      </c>
      <c r="D301" s="338">
        <v>0.13</v>
      </c>
      <c r="E301" s="148">
        <f>B301*1000</f>
        <v>0</v>
      </c>
      <c r="F301" s="4" t="s">
        <v>63</v>
      </c>
    </row>
    <row r="302" spans="1:6" ht="15.75" x14ac:dyDescent="0.2">
      <c r="A302" s="330"/>
      <c r="B302" s="333"/>
      <c r="C302" s="336"/>
      <c r="D302" s="339"/>
      <c r="E302" s="149">
        <f>B301/D301</f>
        <v>0</v>
      </c>
      <c r="F302" s="5" t="s">
        <v>64</v>
      </c>
    </row>
    <row r="303" spans="1:6" ht="16.5" thickBot="1" x14ac:dyDescent="0.25">
      <c r="A303" s="330"/>
      <c r="B303" s="334"/>
      <c r="C303" s="337"/>
      <c r="D303" s="340"/>
      <c r="E303" s="150">
        <f>(B301/D301)*1000</f>
        <v>0</v>
      </c>
      <c r="F303" s="6" t="s">
        <v>65</v>
      </c>
    </row>
    <row r="304" spans="1:6" ht="13.5" thickBot="1" x14ac:dyDescent="0.25">
      <c r="A304" s="330"/>
      <c r="B304" s="143"/>
      <c r="C304" s="145"/>
      <c r="D304" s="144"/>
      <c r="E304" s="3"/>
      <c r="F304" s="8"/>
    </row>
    <row r="305" spans="1:6" ht="15.75" x14ac:dyDescent="0.2">
      <c r="A305" s="330"/>
      <c r="B305" s="332"/>
      <c r="C305" s="335" t="s">
        <v>63</v>
      </c>
      <c r="D305" s="338">
        <v>0.13</v>
      </c>
      <c r="E305" s="148">
        <f>B305/1000</f>
        <v>0</v>
      </c>
      <c r="F305" s="4" t="s">
        <v>62</v>
      </c>
    </row>
    <row r="306" spans="1:6" ht="15.75" x14ac:dyDescent="0.2">
      <c r="A306" s="330"/>
      <c r="B306" s="333"/>
      <c r="C306" s="336"/>
      <c r="D306" s="339"/>
      <c r="E306" s="149">
        <f>E305/D305</f>
        <v>0</v>
      </c>
      <c r="F306" s="5" t="s">
        <v>64</v>
      </c>
    </row>
    <row r="307" spans="1:6" ht="16.5" thickBot="1" x14ac:dyDescent="0.25">
      <c r="A307" s="330"/>
      <c r="B307" s="334"/>
      <c r="C307" s="337"/>
      <c r="D307" s="340"/>
      <c r="E307" s="150">
        <f>(E305/D305)*1000</f>
        <v>0</v>
      </c>
      <c r="F307" s="6" t="s">
        <v>65</v>
      </c>
    </row>
    <row r="308" spans="1:6" ht="13.5" thickBot="1" x14ac:dyDescent="0.25">
      <c r="A308" s="330"/>
      <c r="B308" s="143"/>
      <c r="C308" s="145"/>
      <c r="D308" s="144"/>
      <c r="E308" s="3"/>
      <c r="F308" s="8"/>
    </row>
    <row r="309" spans="1:6" ht="15.75" x14ac:dyDescent="0.2">
      <c r="A309" s="330"/>
      <c r="B309" s="332"/>
      <c r="C309" s="335" t="s">
        <v>64</v>
      </c>
      <c r="D309" s="338">
        <v>0.13</v>
      </c>
      <c r="E309" s="148">
        <f>B309*D309</f>
        <v>0</v>
      </c>
      <c r="F309" s="4" t="s">
        <v>62</v>
      </c>
    </row>
    <row r="310" spans="1:6" ht="15.75" x14ac:dyDescent="0.2">
      <c r="A310" s="330"/>
      <c r="B310" s="333"/>
      <c r="C310" s="336"/>
      <c r="D310" s="339"/>
      <c r="E310" s="149">
        <f>E309*1000</f>
        <v>0</v>
      </c>
      <c r="F310" s="5" t="s">
        <v>63</v>
      </c>
    </row>
    <row r="311" spans="1:6" ht="16.5" thickBot="1" x14ac:dyDescent="0.25">
      <c r="A311" s="330"/>
      <c r="B311" s="334"/>
      <c r="C311" s="337"/>
      <c r="D311" s="340"/>
      <c r="E311" s="150">
        <f>(E309/D309)*1000</f>
        <v>0</v>
      </c>
      <c r="F311" s="6" t="s">
        <v>65</v>
      </c>
    </row>
    <row r="312" spans="1:6" ht="13.5" thickBot="1" x14ac:dyDescent="0.25">
      <c r="A312" s="330"/>
      <c r="B312" s="143"/>
      <c r="C312" s="145"/>
      <c r="D312" s="144"/>
      <c r="E312" s="3"/>
      <c r="F312" s="8"/>
    </row>
    <row r="313" spans="1:6" ht="15.75" x14ac:dyDescent="0.2">
      <c r="A313" s="330"/>
      <c r="B313" s="332"/>
      <c r="C313" s="335" t="s">
        <v>65</v>
      </c>
      <c r="D313" s="338">
        <v>0.13</v>
      </c>
      <c r="E313" s="148">
        <f>(B313*D313)/1000</f>
        <v>0</v>
      </c>
      <c r="F313" s="4" t="s">
        <v>62</v>
      </c>
    </row>
    <row r="314" spans="1:6" ht="15.75" x14ac:dyDescent="0.2">
      <c r="A314" s="330"/>
      <c r="B314" s="333"/>
      <c r="C314" s="336"/>
      <c r="D314" s="339"/>
      <c r="E314" s="149">
        <f>E313*1000</f>
        <v>0</v>
      </c>
      <c r="F314" s="5" t="s">
        <v>63</v>
      </c>
    </row>
    <row r="315" spans="1:6" ht="16.5" thickBot="1" x14ac:dyDescent="0.25">
      <c r="A315" s="331"/>
      <c r="B315" s="334"/>
      <c r="C315" s="337"/>
      <c r="D315" s="340"/>
      <c r="E315" s="150">
        <f>E313/D313</f>
        <v>0</v>
      </c>
      <c r="F315" s="6" t="s">
        <v>64</v>
      </c>
    </row>
    <row r="316" spans="1:6" ht="29.25" customHeight="1" x14ac:dyDescent="0.2">
      <c r="B316" s="142" t="s">
        <v>43</v>
      </c>
    </row>
    <row r="318" spans="1:6" ht="16.5" thickBot="1" x14ac:dyDescent="0.25">
      <c r="B318" s="319" t="s">
        <v>58</v>
      </c>
      <c r="C318" s="319"/>
      <c r="D318" s="141" t="s">
        <v>59</v>
      </c>
      <c r="E318" s="320" t="s">
        <v>60</v>
      </c>
      <c r="F318" s="320"/>
    </row>
    <row r="319" spans="1:6" ht="15.75" x14ac:dyDescent="0.2">
      <c r="A319" s="329" t="s">
        <v>57</v>
      </c>
      <c r="B319" s="332"/>
      <c r="C319" s="335" t="s">
        <v>62</v>
      </c>
      <c r="D319" s="338">
        <v>0.22600000000000001</v>
      </c>
      <c r="E319" s="148">
        <f>B319*1000</f>
        <v>0</v>
      </c>
      <c r="F319" s="4" t="s">
        <v>63</v>
      </c>
    </row>
    <row r="320" spans="1:6" ht="15.75" x14ac:dyDescent="0.2">
      <c r="A320" s="330"/>
      <c r="B320" s="333"/>
      <c r="C320" s="336"/>
      <c r="D320" s="339"/>
      <c r="E320" s="149">
        <f>B319/D319</f>
        <v>0</v>
      </c>
      <c r="F320" s="5" t="s">
        <v>64</v>
      </c>
    </row>
    <row r="321" spans="1:6" ht="16.5" thickBot="1" x14ac:dyDescent="0.25">
      <c r="A321" s="330"/>
      <c r="B321" s="334"/>
      <c r="C321" s="337"/>
      <c r="D321" s="340"/>
      <c r="E321" s="150">
        <f>(B319/D319)*1000</f>
        <v>0</v>
      </c>
      <c r="F321" s="6" t="s">
        <v>65</v>
      </c>
    </row>
    <row r="322" spans="1:6" ht="13.5" thickBot="1" x14ac:dyDescent="0.25">
      <c r="A322" s="330"/>
      <c r="B322" s="143"/>
      <c r="C322" s="145"/>
      <c r="D322" s="144"/>
      <c r="E322" s="3"/>
      <c r="F322" s="8"/>
    </row>
    <row r="323" spans="1:6" ht="15.75" x14ac:dyDescent="0.2">
      <c r="A323" s="330"/>
      <c r="B323" s="332"/>
      <c r="C323" s="335" t="s">
        <v>63</v>
      </c>
      <c r="D323" s="338">
        <v>0.22600000000000001</v>
      </c>
      <c r="E323" s="148">
        <f>B323/1000</f>
        <v>0</v>
      </c>
      <c r="F323" s="4" t="s">
        <v>62</v>
      </c>
    </row>
    <row r="324" spans="1:6" ht="15.75" x14ac:dyDescent="0.2">
      <c r="A324" s="330"/>
      <c r="B324" s="333"/>
      <c r="C324" s="336"/>
      <c r="D324" s="339"/>
      <c r="E324" s="149">
        <f>E323/D323</f>
        <v>0</v>
      </c>
      <c r="F324" s="5" t="s">
        <v>64</v>
      </c>
    </row>
    <row r="325" spans="1:6" ht="16.5" thickBot="1" x14ac:dyDescent="0.25">
      <c r="A325" s="330"/>
      <c r="B325" s="334"/>
      <c r="C325" s="337"/>
      <c r="D325" s="340"/>
      <c r="E325" s="150">
        <f>(E323/D323)*1000</f>
        <v>0</v>
      </c>
      <c r="F325" s="6" t="s">
        <v>65</v>
      </c>
    </row>
    <row r="326" spans="1:6" ht="13.5" thickBot="1" x14ac:dyDescent="0.25">
      <c r="A326" s="330"/>
      <c r="B326" s="143"/>
      <c r="C326" s="145"/>
      <c r="D326" s="144"/>
      <c r="E326" s="3"/>
      <c r="F326" s="8"/>
    </row>
    <row r="327" spans="1:6" ht="15.75" x14ac:dyDescent="0.2">
      <c r="A327" s="330"/>
      <c r="B327" s="332"/>
      <c r="C327" s="335" t="s">
        <v>64</v>
      </c>
      <c r="D327" s="338">
        <v>0.22600000000000001</v>
      </c>
      <c r="E327" s="148">
        <f>B327*D327</f>
        <v>0</v>
      </c>
      <c r="F327" s="4" t="s">
        <v>62</v>
      </c>
    </row>
    <row r="328" spans="1:6" ht="15.75" x14ac:dyDescent="0.2">
      <c r="A328" s="330"/>
      <c r="B328" s="333"/>
      <c r="C328" s="336"/>
      <c r="D328" s="339"/>
      <c r="E328" s="149">
        <f>E327*1000</f>
        <v>0</v>
      </c>
      <c r="F328" s="5" t="s">
        <v>63</v>
      </c>
    </row>
    <row r="329" spans="1:6" ht="16.5" thickBot="1" x14ac:dyDescent="0.25">
      <c r="A329" s="330"/>
      <c r="B329" s="334"/>
      <c r="C329" s="337"/>
      <c r="D329" s="340"/>
      <c r="E329" s="150">
        <f>(E327/D327)*1000</f>
        <v>0</v>
      </c>
      <c r="F329" s="6" t="s">
        <v>65</v>
      </c>
    </row>
    <row r="330" spans="1:6" ht="13.5" thickBot="1" x14ac:dyDescent="0.25">
      <c r="A330" s="330"/>
      <c r="B330" s="143"/>
      <c r="C330" s="145"/>
      <c r="D330" s="144"/>
      <c r="E330" s="3"/>
      <c r="F330" s="8"/>
    </row>
    <row r="331" spans="1:6" ht="15.75" x14ac:dyDescent="0.2">
      <c r="A331" s="330"/>
      <c r="B331" s="332"/>
      <c r="C331" s="335" t="s">
        <v>65</v>
      </c>
      <c r="D331" s="338">
        <v>0.22600000000000001</v>
      </c>
      <c r="E331" s="148">
        <f>(B331*D331)/1000</f>
        <v>0</v>
      </c>
      <c r="F331" s="4" t="s">
        <v>62</v>
      </c>
    </row>
    <row r="332" spans="1:6" ht="15.75" x14ac:dyDescent="0.2">
      <c r="A332" s="330"/>
      <c r="B332" s="333"/>
      <c r="C332" s="336"/>
      <c r="D332" s="339"/>
      <c r="E332" s="149">
        <f>E331*1000</f>
        <v>0</v>
      </c>
      <c r="F332" s="5" t="s">
        <v>63</v>
      </c>
    </row>
    <row r="333" spans="1:6" ht="16.5" thickBot="1" x14ac:dyDescent="0.25">
      <c r="A333" s="331"/>
      <c r="B333" s="334"/>
      <c r="C333" s="337"/>
      <c r="D333" s="340"/>
      <c r="E333" s="150">
        <f>E331/D331</f>
        <v>0</v>
      </c>
      <c r="F333" s="6" t="s">
        <v>64</v>
      </c>
    </row>
    <row r="334" spans="1:6" ht="29.25" customHeight="1" x14ac:dyDescent="0.2">
      <c r="B334" s="142" t="s">
        <v>43</v>
      </c>
    </row>
    <row r="336" spans="1:6" ht="16.5" thickBot="1" x14ac:dyDescent="0.25">
      <c r="B336" s="319" t="s">
        <v>58</v>
      </c>
      <c r="C336" s="319"/>
      <c r="D336" s="141" t="s">
        <v>59</v>
      </c>
      <c r="E336" s="320" t="s">
        <v>60</v>
      </c>
      <c r="F336" s="320"/>
    </row>
    <row r="337" spans="1:6" ht="15.75" x14ac:dyDescent="0.2">
      <c r="A337" s="329" t="s">
        <v>232</v>
      </c>
      <c r="B337" s="332"/>
      <c r="C337" s="335" t="s">
        <v>62</v>
      </c>
      <c r="D337" s="338">
        <v>0.307</v>
      </c>
      <c r="E337" s="148">
        <f>B337*1000</f>
        <v>0</v>
      </c>
      <c r="F337" s="4" t="s">
        <v>63</v>
      </c>
    </row>
    <row r="338" spans="1:6" ht="15.75" x14ac:dyDescent="0.2">
      <c r="A338" s="330"/>
      <c r="B338" s="333"/>
      <c r="C338" s="336"/>
      <c r="D338" s="339"/>
      <c r="E338" s="149">
        <f>B337/D337</f>
        <v>0</v>
      </c>
      <c r="F338" s="5" t="s">
        <v>64</v>
      </c>
    </row>
    <row r="339" spans="1:6" ht="16.5" thickBot="1" x14ac:dyDescent="0.25">
      <c r="A339" s="330"/>
      <c r="B339" s="334"/>
      <c r="C339" s="337"/>
      <c r="D339" s="340"/>
      <c r="E339" s="150">
        <f>(B337/D337)*1000</f>
        <v>0</v>
      </c>
      <c r="F339" s="6" t="s">
        <v>65</v>
      </c>
    </row>
    <row r="340" spans="1:6" ht="13.5" thickBot="1" x14ac:dyDescent="0.25">
      <c r="A340" s="330"/>
      <c r="B340" s="143"/>
      <c r="C340" s="145"/>
      <c r="D340" s="144"/>
      <c r="E340" s="3"/>
      <c r="F340" s="8"/>
    </row>
    <row r="341" spans="1:6" ht="15.75" x14ac:dyDescent="0.2">
      <c r="A341" s="330"/>
      <c r="B341" s="332"/>
      <c r="C341" s="335" t="s">
        <v>63</v>
      </c>
      <c r="D341" s="338">
        <v>0.307</v>
      </c>
      <c r="E341" s="148">
        <f>B341/1000</f>
        <v>0</v>
      </c>
      <c r="F341" s="4" t="s">
        <v>62</v>
      </c>
    </row>
    <row r="342" spans="1:6" ht="15.75" x14ac:dyDescent="0.2">
      <c r="A342" s="330"/>
      <c r="B342" s="333"/>
      <c r="C342" s="336"/>
      <c r="D342" s="339"/>
      <c r="E342" s="149">
        <f>E341/D341</f>
        <v>0</v>
      </c>
      <c r="F342" s="5" t="s">
        <v>64</v>
      </c>
    </row>
    <row r="343" spans="1:6" ht="16.5" thickBot="1" x14ac:dyDescent="0.25">
      <c r="A343" s="330"/>
      <c r="B343" s="334"/>
      <c r="C343" s="337"/>
      <c r="D343" s="340"/>
      <c r="E343" s="150">
        <f>(E341/D341)*1000</f>
        <v>0</v>
      </c>
      <c r="F343" s="6" t="s">
        <v>65</v>
      </c>
    </row>
    <row r="344" spans="1:6" ht="13.5" thickBot="1" x14ac:dyDescent="0.25">
      <c r="A344" s="330"/>
      <c r="B344" s="143"/>
      <c r="C344" s="145"/>
      <c r="D344" s="144"/>
      <c r="E344" s="3"/>
      <c r="F344" s="8"/>
    </row>
    <row r="345" spans="1:6" ht="15.75" x14ac:dyDescent="0.2">
      <c r="A345" s="330"/>
      <c r="B345" s="332"/>
      <c r="C345" s="335" t="s">
        <v>64</v>
      </c>
      <c r="D345" s="338">
        <v>0.307</v>
      </c>
      <c r="E345" s="148">
        <f>B345*D345</f>
        <v>0</v>
      </c>
      <c r="F345" s="4" t="s">
        <v>62</v>
      </c>
    </row>
    <row r="346" spans="1:6" ht="15.75" x14ac:dyDescent="0.2">
      <c r="A346" s="330"/>
      <c r="B346" s="333"/>
      <c r="C346" s="336"/>
      <c r="D346" s="339"/>
      <c r="E346" s="149">
        <f>E345*1000</f>
        <v>0</v>
      </c>
      <c r="F346" s="5" t="s">
        <v>63</v>
      </c>
    </row>
    <row r="347" spans="1:6" ht="16.5" thickBot="1" x14ac:dyDescent="0.25">
      <c r="A347" s="330"/>
      <c r="B347" s="334"/>
      <c r="C347" s="337"/>
      <c r="D347" s="340"/>
      <c r="E347" s="150">
        <f>(E345/D345)*1000</f>
        <v>0</v>
      </c>
      <c r="F347" s="6" t="s">
        <v>65</v>
      </c>
    </row>
    <row r="348" spans="1:6" ht="13.5" thickBot="1" x14ac:dyDescent="0.25">
      <c r="A348" s="330"/>
      <c r="B348" s="143"/>
      <c r="C348" s="145"/>
      <c r="D348" s="144"/>
      <c r="E348" s="3"/>
      <c r="F348" s="8"/>
    </row>
    <row r="349" spans="1:6" ht="15.75" x14ac:dyDescent="0.2">
      <c r="A349" s="330"/>
      <c r="B349" s="332"/>
      <c r="C349" s="335" t="s">
        <v>65</v>
      </c>
      <c r="D349" s="338">
        <v>0.307</v>
      </c>
      <c r="E349" s="148">
        <f>(B349*D349)/1000</f>
        <v>0</v>
      </c>
      <c r="F349" s="4" t="s">
        <v>62</v>
      </c>
    </row>
    <row r="350" spans="1:6" ht="15.75" x14ac:dyDescent="0.2">
      <c r="A350" s="330"/>
      <c r="B350" s="333"/>
      <c r="C350" s="336"/>
      <c r="D350" s="339"/>
      <c r="E350" s="149">
        <f>E349*1000</f>
        <v>0</v>
      </c>
      <c r="F350" s="5" t="s">
        <v>63</v>
      </c>
    </row>
    <row r="351" spans="1:6" ht="16.5" thickBot="1" x14ac:dyDescent="0.25">
      <c r="A351" s="331"/>
      <c r="B351" s="334"/>
      <c r="C351" s="337"/>
      <c r="D351" s="340"/>
      <c r="E351" s="150">
        <f>E349/D349</f>
        <v>0</v>
      </c>
      <c r="F351" s="6" t="s">
        <v>64</v>
      </c>
    </row>
    <row r="352" spans="1:6" ht="26.25" customHeight="1" x14ac:dyDescent="0.2">
      <c r="B352" s="142" t="s">
        <v>43</v>
      </c>
    </row>
    <row r="354" spans="1:6" ht="16.5" thickBot="1" x14ac:dyDescent="0.25">
      <c r="B354" s="319" t="s">
        <v>58</v>
      </c>
      <c r="C354" s="319"/>
      <c r="D354" s="141" t="s">
        <v>59</v>
      </c>
      <c r="E354" s="320" t="s">
        <v>60</v>
      </c>
      <c r="F354" s="320"/>
    </row>
    <row r="355" spans="1:6" ht="15.75" x14ac:dyDescent="0.2">
      <c r="A355" s="329" t="s">
        <v>78</v>
      </c>
      <c r="B355" s="332"/>
      <c r="C355" s="335" t="s">
        <v>62</v>
      </c>
      <c r="D355" s="338">
        <v>0.185</v>
      </c>
      <c r="E355" s="148">
        <f>B355*1000</f>
        <v>0</v>
      </c>
      <c r="F355" s="4" t="s">
        <v>63</v>
      </c>
    </row>
    <row r="356" spans="1:6" ht="15.75" x14ac:dyDescent="0.2">
      <c r="A356" s="330"/>
      <c r="B356" s="333"/>
      <c r="C356" s="336"/>
      <c r="D356" s="339"/>
      <c r="E356" s="149">
        <f>B355/D355</f>
        <v>0</v>
      </c>
      <c r="F356" s="5" t="s">
        <v>64</v>
      </c>
    </row>
    <row r="357" spans="1:6" ht="16.5" thickBot="1" x14ac:dyDescent="0.25">
      <c r="A357" s="330"/>
      <c r="B357" s="334"/>
      <c r="C357" s="337"/>
      <c r="D357" s="340"/>
      <c r="E357" s="150">
        <f>(B355/D355)*1000</f>
        <v>0</v>
      </c>
      <c r="F357" s="6" t="s">
        <v>65</v>
      </c>
    </row>
    <row r="358" spans="1:6" ht="13.5" thickBot="1" x14ac:dyDescent="0.25">
      <c r="A358" s="330"/>
      <c r="B358" s="143"/>
      <c r="C358" s="145"/>
      <c r="D358" s="144"/>
      <c r="E358" s="3"/>
      <c r="F358" s="8"/>
    </row>
    <row r="359" spans="1:6" ht="15.75" x14ac:dyDescent="0.2">
      <c r="A359" s="330"/>
      <c r="B359" s="332"/>
      <c r="C359" s="335" t="s">
        <v>63</v>
      </c>
      <c r="D359" s="338">
        <v>0.185</v>
      </c>
      <c r="E359" s="148">
        <f>B359/1000</f>
        <v>0</v>
      </c>
      <c r="F359" s="4" t="s">
        <v>62</v>
      </c>
    </row>
    <row r="360" spans="1:6" ht="15.75" x14ac:dyDescent="0.2">
      <c r="A360" s="330"/>
      <c r="B360" s="333"/>
      <c r="C360" s="336"/>
      <c r="D360" s="339"/>
      <c r="E360" s="149">
        <f>E359/D359</f>
        <v>0</v>
      </c>
      <c r="F360" s="5" t="s">
        <v>64</v>
      </c>
    </row>
    <row r="361" spans="1:6" ht="16.5" thickBot="1" x14ac:dyDescent="0.25">
      <c r="A361" s="330"/>
      <c r="B361" s="334"/>
      <c r="C361" s="337"/>
      <c r="D361" s="340"/>
      <c r="E361" s="150">
        <f>(E359/D359)*1000</f>
        <v>0</v>
      </c>
      <c r="F361" s="6" t="s">
        <v>65</v>
      </c>
    </row>
    <row r="362" spans="1:6" ht="13.5" thickBot="1" x14ac:dyDescent="0.25">
      <c r="A362" s="330"/>
      <c r="B362" s="143"/>
      <c r="C362" s="145"/>
      <c r="D362" s="144"/>
      <c r="E362" s="3"/>
      <c r="F362" s="8"/>
    </row>
    <row r="363" spans="1:6" ht="15.75" x14ac:dyDescent="0.2">
      <c r="A363" s="330"/>
      <c r="B363" s="332"/>
      <c r="C363" s="335" t="s">
        <v>64</v>
      </c>
      <c r="D363" s="338">
        <v>0.185</v>
      </c>
      <c r="E363" s="148">
        <f>B363*D363</f>
        <v>0</v>
      </c>
      <c r="F363" s="4" t="s">
        <v>62</v>
      </c>
    </row>
    <row r="364" spans="1:6" ht="15.75" x14ac:dyDescent="0.2">
      <c r="A364" s="330"/>
      <c r="B364" s="333"/>
      <c r="C364" s="336"/>
      <c r="D364" s="339"/>
      <c r="E364" s="149">
        <f>E363*1000</f>
        <v>0</v>
      </c>
      <c r="F364" s="5" t="s">
        <v>63</v>
      </c>
    </row>
    <row r="365" spans="1:6" ht="16.5" thickBot="1" x14ac:dyDescent="0.25">
      <c r="A365" s="330"/>
      <c r="B365" s="334"/>
      <c r="C365" s="337"/>
      <c r="D365" s="340"/>
      <c r="E365" s="150">
        <f>(E363/D363)*1000</f>
        <v>0</v>
      </c>
      <c r="F365" s="6" t="s">
        <v>65</v>
      </c>
    </row>
    <row r="366" spans="1:6" ht="13.5" thickBot="1" x14ac:dyDescent="0.25">
      <c r="A366" s="330"/>
      <c r="B366" s="143"/>
      <c r="C366" s="145"/>
      <c r="D366" s="144"/>
      <c r="E366" s="3"/>
      <c r="F366" s="8"/>
    </row>
    <row r="367" spans="1:6" ht="15.75" x14ac:dyDescent="0.2">
      <c r="A367" s="330"/>
      <c r="B367" s="332"/>
      <c r="C367" s="335" t="s">
        <v>65</v>
      </c>
      <c r="D367" s="338">
        <v>0.185</v>
      </c>
      <c r="E367" s="148">
        <f>(B367*D367)/1000</f>
        <v>0</v>
      </c>
      <c r="F367" s="4" t="s">
        <v>62</v>
      </c>
    </row>
    <row r="368" spans="1:6" ht="15.75" x14ac:dyDescent="0.2">
      <c r="A368" s="330"/>
      <c r="B368" s="333"/>
      <c r="C368" s="336"/>
      <c r="D368" s="339"/>
      <c r="E368" s="149">
        <f>E367*1000</f>
        <v>0</v>
      </c>
      <c r="F368" s="5" t="s">
        <v>63</v>
      </c>
    </row>
    <row r="369" spans="1:6" ht="16.5" thickBot="1" x14ac:dyDescent="0.25">
      <c r="A369" s="331"/>
      <c r="B369" s="334"/>
      <c r="C369" s="337"/>
      <c r="D369" s="340"/>
      <c r="E369" s="150">
        <f>E367/D367</f>
        <v>0</v>
      </c>
      <c r="F369" s="6" t="s">
        <v>64</v>
      </c>
    </row>
    <row r="370" spans="1:6" ht="40.5" customHeight="1" x14ac:dyDescent="0.2">
      <c r="B370" s="142" t="s">
        <v>43</v>
      </c>
    </row>
    <row r="371" spans="1:6" ht="16.5" thickBot="1" x14ac:dyDescent="0.25">
      <c r="B371" s="319" t="s">
        <v>58</v>
      </c>
      <c r="C371" s="319"/>
      <c r="D371" s="141" t="s">
        <v>59</v>
      </c>
      <c r="E371" s="320" t="s">
        <v>60</v>
      </c>
      <c r="F371" s="320"/>
    </row>
    <row r="372" spans="1:6" ht="15.75" x14ac:dyDescent="0.2">
      <c r="A372" s="329" t="s">
        <v>99</v>
      </c>
      <c r="B372" s="332"/>
      <c r="C372" s="335" t="s">
        <v>62</v>
      </c>
      <c r="D372" s="338">
        <v>0.3</v>
      </c>
      <c r="E372" s="148">
        <f>B372*1000</f>
        <v>0</v>
      </c>
      <c r="F372" s="4" t="s">
        <v>63</v>
      </c>
    </row>
    <row r="373" spans="1:6" ht="15.75" x14ac:dyDescent="0.2">
      <c r="A373" s="330"/>
      <c r="B373" s="333"/>
      <c r="C373" s="336"/>
      <c r="D373" s="339"/>
      <c r="E373" s="149">
        <f>B372/D372</f>
        <v>0</v>
      </c>
      <c r="F373" s="5" t="s">
        <v>64</v>
      </c>
    </row>
    <row r="374" spans="1:6" ht="16.5" thickBot="1" x14ac:dyDescent="0.25">
      <c r="A374" s="330"/>
      <c r="B374" s="334"/>
      <c r="C374" s="337"/>
      <c r="D374" s="340"/>
      <c r="E374" s="150">
        <f>(B372/D372)*1000</f>
        <v>0</v>
      </c>
      <c r="F374" s="6" t="s">
        <v>65</v>
      </c>
    </row>
    <row r="375" spans="1:6" ht="13.5" thickBot="1" x14ac:dyDescent="0.25">
      <c r="A375" s="330"/>
      <c r="B375" s="143"/>
      <c r="C375" s="145"/>
      <c r="D375" s="144"/>
      <c r="E375" s="3"/>
      <c r="F375" s="8"/>
    </row>
    <row r="376" spans="1:6" ht="15.75" x14ac:dyDescent="0.2">
      <c r="A376" s="330"/>
      <c r="B376" s="332"/>
      <c r="C376" s="335" t="s">
        <v>63</v>
      </c>
      <c r="D376" s="338">
        <v>0.3</v>
      </c>
      <c r="E376" s="148">
        <f>B376/1000</f>
        <v>0</v>
      </c>
      <c r="F376" s="4" t="s">
        <v>62</v>
      </c>
    </row>
    <row r="377" spans="1:6" ht="15.75" x14ac:dyDescent="0.2">
      <c r="A377" s="330"/>
      <c r="B377" s="333"/>
      <c r="C377" s="336"/>
      <c r="D377" s="339"/>
      <c r="E377" s="149">
        <f>E376/D376</f>
        <v>0</v>
      </c>
      <c r="F377" s="5" t="s">
        <v>64</v>
      </c>
    </row>
    <row r="378" spans="1:6" ht="16.5" thickBot="1" x14ac:dyDescent="0.25">
      <c r="A378" s="330"/>
      <c r="B378" s="334"/>
      <c r="C378" s="337"/>
      <c r="D378" s="340"/>
      <c r="E378" s="150">
        <f>(E376/D376)*1000</f>
        <v>0</v>
      </c>
      <c r="F378" s="6" t="s">
        <v>65</v>
      </c>
    </row>
    <row r="379" spans="1:6" ht="13.5" thickBot="1" x14ac:dyDescent="0.25">
      <c r="A379" s="330"/>
      <c r="B379" s="143"/>
      <c r="C379" s="145"/>
      <c r="D379" s="144"/>
      <c r="E379" s="3"/>
      <c r="F379" s="8"/>
    </row>
    <row r="380" spans="1:6" ht="15.75" x14ac:dyDescent="0.2">
      <c r="A380" s="330"/>
      <c r="B380" s="332"/>
      <c r="C380" s="335" t="s">
        <v>64</v>
      </c>
      <c r="D380" s="338">
        <v>0.3</v>
      </c>
      <c r="E380" s="148">
        <f>B380*D380</f>
        <v>0</v>
      </c>
      <c r="F380" s="4" t="s">
        <v>62</v>
      </c>
    </row>
    <row r="381" spans="1:6" ht="15.75" x14ac:dyDescent="0.2">
      <c r="A381" s="330"/>
      <c r="B381" s="333"/>
      <c r="C381" s="336"/>
      <c r="D381" s="339"/>
      <c r="E381" s="149">
        <f>E380*1000</f>
        <v>0</v>
      </c>
      <c r="F381" s="5" t="s">
        <v>63</v>
      </c>
    </row>
    <row r="382" spans="1:6" ht="16.5" thickBot="1" x14ac:dyDescent="0.25">
      <c r="A382" s="330"/>
      <c r="B382" s="334"/>
      <c r="C382" s="337"/>
      <c r="D382" s="340"/>
      <c r="E382" s="150">
        <f>(E380/D380)*1000</f>
        <v>0</v>
      </c>
      <c r="F382" s="6" t="s">
        <v>65</v>
      </c>
    </row>
    <row r="383" spans="1:6" ht="13.5" thickBot="1" x14ac:dyDescent="0.25">
      <c r="A383" s="330"/>
      <c r="B383" s="143"/>
      <c r="C383" s="145"/>
      <c r="D383" s="144"/>
      <c r="E383" s="3"/>
      <c r="F383" s="8"/>
    </row>
    <row r="384" spans="1:6" ht="15.75" x14ac:dyDescent="0.2">
      <c r="A384" s="330"/>
      <c r="B384" s="332"/>
      <c r="C384" s="335" t="s">
        <v>65</v>
      </c>
      <c r="D384" s="338">
        <v>0.3</v>
      </c>
      <c r="E384" s="148">
        <f>(B384*D384)/1000</f>
        <v>0</v>
      </c>
      <c r="F384" s="4" t="s">
        <v>62</v>
      </c>
    </row>
    <row r="385" spans="1:6" ht="15.75" x14ac:dyDescent="0.2">
      <c r="A385" s="330"/>
      <c r="B385" s="333"/>
      <c r="C385" s="336"/>
      <c r="D385" s="339"/>
      <c r="E385" s="149">
        <f>E384*1000</f>
        <v>0</v>
      </c>
      <c r="F385" s="5" t="s">
        <v>63</v>
      </c>
    </row>
    <row r="386" spans="1:6" ht="16.5" thickBot="1" x14ac:dyDescent="0.25">
      <c r="A386" s="331"/>
      <c r="B386" s="334"/>
      <c r="C386" s="337"/>
      <c r="D386" s="340"/>
      <c r="E386" s="150">
        <f>E384/D384</f>
        <v>0</v>
      </c>
      <c r="F386" s="6" t="s">
        <v>64</v>
      </c>
    </row>
    <row r="387" spans="1:6" ht="39.75" customHeight="1" x14ac:dyDescent="0.2">
      <c r="B387" s="142" t="s">
        <v>43</v>
      </c>
    </row>
    <row r="388" spans="1:6" ht="16.5" thickBot="1" x14ac:dyDescent="0.25">
      <c r="B388" s="319" t="s">
        <v>58</v>
      </c>
      <c r="C388" s="319"/>
      <c r="D388" s="141" t="s">
        <v>59</v>
      </c>
      <c r="E388" s="320" t="s">
        <v>60</v>
      </c>
      <c r="F388" s="320"/>
    </row>
    <row r="389" spans="1:6" ht="15.75" x14ac:dyDescent="0.2">
      <c r="A389" s="329" t="s">
        <v>79</v>
      </c>
      <c r="B389" s="332"/>
      <c r="C389" s="335" t="s">
        <v>62</v>
      </c>
      <c r="D389" s="338">
        <v>0.156</v>
      </c>
      <c r="E389" s="148">
        <f>B389*1000</f>
        <v>0</v>
      </c>
      <c r="F389" s="4" t="s">
        <v>63</v>
      </c>
    </row>
    <row r="390" spans="1:6" ht="15.75" x14ac:dyDescent="0.2">
      <c r="A390" s="330"/>
      <c r="B390" s="333"/>
      <c r="C390" s="336"/>
      <c r="D390" s="339"/>
      <c r="E390" s="149">
        <f>B389/D389</f>
        <v>0</v>
      </c>
      <c r="F390" s="5" t="s">
        <v>64</v>
      </c>
    </row>
    <row r="391" spans="1:6" ht="16.5" thickBot="1" x14ac:dyDescent="0.25">
      <c r="A391" s="330"/>
      <c r="B391" s="334"/>
      <c r="C391" s="337"/>
      <c r="D391" s="340"/>
      <c r="E391" s="150">
        <f>(B389/D389)*1000</f>
        <v>0</v>
      </c>
      <c r="F391" s="6" t="s">
        <v>65</v>
      </c>
    </row>
    <row r="392" spans="1:6" ht="13.5" thickBot="1" x14ac:dyDescent="0.25">
      <c r="A392" s="330"/>
      <c r="B392" s="143"/>
      <c r="C392" s="145"/>
      <c r="D392" s="144"/>
      <c r="E392" s="3"/>
      <c r="F392" s="8"/>
    </row>
    <row r="393" spans="1:6" ht="15.75" x14ac:dyDescent="0.2">
      <c r="A393" s="330"/>
      <c r="B393" s="332"/>
      <c r="C393" s="335" t="s">
        <v>63</v>
      </c>
      <c r="D393" s="338">
        <v>0.156</v>
      </c>
      <c r="E393" s="148">
        <f>B393/1000</f>
        <v>0</v>
      </c>
      <c r="F393" s="4" t="s">
        <v>62</v>
      </c>
    </row>
    <row r="394" spans="1:6" ht="15.75" x14ac:dyDescent="0.2">
      <c r="A394" s="330"/>
      <c r="B394" s="333"/>
      <c r="C394" s="336"/>
      <c r="D394" s="339"/>
      <c r="E394" s="149">
        <f>E393/D393</f>
        <v>0</v>
      </c>
      <c r="F394" s="5" t="s">
        <v>64</v>
      </c>
    </row>
    <row r="395" spans="1:6" ht="16.5" thickBot="1" x14ac:dyDescent="0.25">
      <c r="A395" s="330"/>
      <c r="B395" s="334"/>
      <c r="C395" s="337"/>
      <c r="D395" s="340"/>
      <c r="E395" s="150">
        <f>(E393/D393)*1000</f>
        <v>0</v>
      </c>
      <c r="F395" s="6" t="s">
        <v>65</v>
      </c>
    </row>
    <row r="396" spans="1:6" ht="13.5" thickBot="1" x14ac:dyDescent="0.25">
      <c r="A396" s="330"/>
      <c r="B396" s="143"/>
      <c r="C396" s="145"/>
      <c r="D396" s="144"/>
      <c r="E396" s="3"/>
      <c r="F396" s="8"/>
    </row>
    <row r="397" spans="1:6" ht="15.75" x14ac:dyDescent="0.2">
      <c r="A397" s="330"/>
      <c r="B397" s="332"/>
      <c r="C397" s="335" t="s">
        <v>64</v>
      </c>
      <c r="D397" s="338">
        <v>0.156</v>
      </c>
      <c r="E397" s="148">
        <f>B397*D397</f>
        <v>0</v>
      </c>
      <c r="F397" s="4" t="s">
        <v>62</v>
      </c>
    </row>
    <row r="398" spans="1:6" ht="15.75" x14ac:dyDescent="0.2">
      <c r="A398" s="330"/>
      <c r="B398" s="333"/>
      <c r="C398" s="336"/>
      <c r="D398" s="339"/>
      <c r="E398" s="149">
        <f>E397*1000</f>
        <v>0</v>
      </c>
      <c r="F398" s="5" t="s">
        <v>63</v>
      </c>
    </row>
    <row r="399" spans="1:6" ht="16.5" thickBot="1" x14ac:dyDescent="0.25">
      <c r="A399" s="330"/>
      <c r="B399" s="334"/>
      <c r="C399" s="337"/>
      <c r="D399" s="340"/>
      <c r="E399" s="150">
        <f>(E397/D397)*1000</f>
        <v>0</v>
      </c>
      <c r="F399" s="6" t="s">
        <v>65</v>
      </c>
    </row>
    <row r="400" spans="1:6" ht="13.5" thickBot="1" x14ac:dyDescent="0.25">
      <c r="A400" s="330"/>
      <c r="B400" s="143"/>
      <c r="C400" s="145"/>
      <c r="D400" s="144"/>
      <c r="E400" s="3"/>
      <c r="F400" s="8"/>
    </row>
    <row r="401" spans="1:6" ht="15.75" x14ac:dyDescent="0.2">
      <c r="A401" s="330"/>
      <c r="B401" s="332"/>
      <c r="C401" s="335" t="s">
        <v>65</v>
      </c>
      <c r="D401" s="338">
        <v>0.156</v>
      </c>
      <c r="E401" s="148">
        <f>(B401*D401)/1000</f>
        <v>0</v>
      </c>
      <c r="F401" s="4" t="s">
        <v>62</v>
      </c>
    </row>
    <row r="402" spans="1:6" ht="15.75" x14ac:dyDescent="0.2">
      <c r="A402" s="330"/>
      <c r="B402" s="333"/>
      <c r="C402" s="336"/>
      <c r="D402" s="339"/>
      <c r="E402" s="149">
        <f>E401*1000</f>
        <v>0</v>
      </c>
      <c r="F402" s="5" t="s">
        <v>63</v>
      </c>
    </row>
    <row r="403" spans="1:6" ht="16.5" thickBot="1" x14ac:dyDescent="0.25">
      <c r="A403" s="331"/>
      <c r="B403" s="334"/>
      <c r="C403" s="337"/>
      <c r="D403" s="340"/>
      <c r="E403" s="150">
        <f>E401/D401</f>
        <v>0</v>
      </c>
      <c r="F403" s="6" t="s">
        <v>64</v>
      </c>
    </row>
    <row r="404" spans="1:6" ht="36.75" customHeight="1" x14ac:dyDescent="0.2">
      <c r="B404" s="142" t="s">
        <v>43</v>
      </c>
    </row>
    <row r="406" spans="1:6" ht="16.5" thickBot="1" x14ac:dyDescent="0.25">
      <c r="B406" s="319" t="s">
        <v>58</v>
      </c>
      <c r="C406" s="319"/>
      <c r="D406" s="141" t="s">
        <v>59</v>
      </c>
      <c r="E406" s="320" t="s">
        <v>60</v>
      </c>
      <c r="F406" s="320"/>
    </row>
    <row r="407" spans="1:6" ht="15.75" x14ac:dyDescent="0.2">
      <c r="A407" s="329" t="s">
        <v>91</v>
      </c>
      <c r="B407" s="332"/>
      <c r="C407" s="335" t="s">
        <v>62</v>
      </c>
      <c r="D407" s="338">
        <v>0.22</v>
      </c>
      <c r="E407" s="148">
        <f>B407*1000</f>
        <v>0</v>
      </c>
      <c r="F407" s="4" t="s">
        <v>63</v>
      </c>
    </row>
    <row r="408" spans="1:6" ht="15.75" x14ac:dyDescent="0.2">
      <c r="A408" s="330"/>
      <c r="B408" s="333"/>
      <c r="C408" s="336"/>
      <c r="D408" s="339"/>
      <c r="E408" s="149">
        <f>B407/D407</f>
        <v>0</v>
      </c>
      <c r="F408" s="5" t="s">
        <v>64</v>
      </c>
    </row>
    <row r="409" spans="1:6" ht="16.5" thickBot="1" x14ac:dyDescent="0.25">
      <c r="A409" s="330"/>
      <c r="B409" s="334"/>
      <c r="C409" s="337"/>
      <c r="D409" s="340"/>
      <c r="E409" s="150">
        <f>(B407/D407)*1000</f>
        <v>0</v>
      </c>
      <c r="F409" s="6" t="s">
        <v>65</v>
      </c>
    </row>
    <row r="410" spans="1:6" ht="13.5" thickBot="1" x14ac:dyDescent="0.25">
      <c r="A410" s="330"/>
      <c r="B410" s="143"/>
      <c r="C410" s="145"/>
      <c r="D410" s="144"/>
      <c r="E410" s="3"/>
      <c r="F410" s="8"/>
    </row>
    <row r="411" spans="1:6" ht="15.75" x14ac:dyDescent="0.2">
      <c r="A411" s="330"/>
      <c r="B411" s="332"/>
      <c r="C411" s="335" t="s">
        <v>63</v>
      </c>
      <c r="D411" s="338">
        <v>0.22</v>
      </c>
      <c r="E411" s="148">
        <f>B411/1000</f>
        <v>0</v>
      </c>
      <c r="F411" s="4" t="s">
        <v>62</v>
      </c>
    </row>
    <row r="412" spans="1:6" ht="15.75" x14ac:dyDescent="0.2">
      <c r="A412" s="330"/>
      <c r="B412" s="333"/>
      <c r="C412" s="336"/>
      <c r="D412" s="339"/>
      <c r="E412" s="149">
        <f>E411/D411</f>
        <v>0</v>
      </c>
      <c r="F412" s="5" t="s">
        <v>64</v>
      </c>
    </row>
    <row r="413" spans="1:6" ht="16.5" thickBot="1" x14ac:dyDescent="0.25">
      <c r="A413" s="330"/>
      <c r="B413" s="334"/>
      <c r="C413" s="337"/>
      <c r="D413" s="340"/>
      <c r="E413" s="150">
        <f>(E411/D411)*1000</f>
        <v>0</v>
      </c>
      <c r="F413" s="6" t="s">
        <v>65</v>
      </c>
    </row>
    <row r="414" spans="1:6" ht="13.5" thickBot="1" x14ac:dyDescent="0.25">
      <c r="A414" s="330"/>
      <c r="B414" s="143"/>
      <c r="C414" s="145"/>
      <c r="D414" s="144"/>
      <c r="E414" s="3"/>
      <c r="F414" s="8"/>
    </row>
    <row r="415" spans="1:6" ht="15.75" x14ac:dyDescent="0.2">
      <c r="A415" s="330"/>
      <c r="B415" s="332"/>
      <c r="C415" s="335" t="s">
        <v>64</v>
      </c>
      <c r="D415" s="338">
        <v>0.22</v>
      </c>
      <c r="E415" s="148">
        <f>B415*D415</f>
        <v>0</v>
      </c>
      <c r="F415" s="4" t="s">
        <v>62</v>
      </c>
    </row>
    <row r="416" spans="1:6" ht="15.75" x14ac:dyDescent="0.2">
      <c r="A416" s="330"/>
      <c r="B416" s="333"/>
      <c r="C416" s="336"/>
      <c r="D416" s="339"/>
      <c r="E416" s="149">
        <f>E415*1000</f>
        <v>0</v>
      </c>
      <c r="F416" s="5" t="s">
        <v>63</v>
      </c>
    </row>
    <row r="417" spans="1:6" ht="16.5" thickBot="1" x14ac:dyDescent="0.25">
      <c r="A417" s="330"/>
      <c r="B417" s="334"/>
      <c r="C417" s="337"/>
      <c r="D417" s="340"/>
      <c r="E417" s="150">
        <f>(E415/D415)*1000</f>
        <v>0</v>
      </c>
      <c r="F417" s="6" t="s">
        <v>65</v>
      </c>
    </row>
    <row r="418" spans="1:6" ht="13.5" thickBot="1" x14ac:dyDescent="0.25">
      <c r="A418" s="330"/>
      <c r="B418" s="143"/>
      <c r="C418" s="145"/>
      <c r="D418" s="144"/>
      <c r="E418" s="3"/>
      <c r="F418" s="8"/>
    </row>
    <row r="419" spans="1:6" ht="15.75" x14ac:dyDescent="0.2">
      <c r="A419" s="330"/>
      <c r="B419" s="332"/>
      <c r="C419" s="335" t="s">
        <v>65</v>
      </c>
      <c r="D419" s="338">
        <v>0.22</v>
      </c>
      <c r="E419" s="148">
        <f>(B419*D419)/1000</f>
        <v>0</v>
      </c>
      <c r="F419" s="4" t="s">
        <v>62</v>
      </c>
    </row>
    <row r="420" spans="1:6" ht="15.75" x14ac:dyDescent="0.2">
      <c r="A420" s="330"/>
      <c r="B420" s="333"/>
      <c r="C420" s="336"/>
      <c r="D420" s="339"/>
      <c r="E420" s="149">
        <f>E419*1000</f>
        <v>0</v>
      </c>
      <c r="F420" s="5" t="s">
        <v>63</v>
      </c>
    </row>
    <row r="421" spans="1:6" ht="16.5" thickBot="1" x14ac:dyDescent="0.25">
      <c r="A421" s="331"/>
      <c r="B421" s="334"/>
      <c r="C421" s="337"/>
      <c r="D421" s="340"/>
      <c r="E421" s="150">
        <f>E419/D419</f>
        <v>0</v>
      </c>
      <c r="F421" s="6" t="s">
        <v>64</v>
      </c>
    </row>
    <row r="422" spans="1:6" ht="34.5" customHeight="1" x14ac:dyDescent="0.2">
      <c r="B422" s="142" t="s">
        <v>43</v>
      </c>
    </row>
    <row r="424" spans="1:6" ht="16.5" thickBot="1" x14ac:dyDescent="0.25">
      <c r="B424" s="319" t="s">
        <v>58</v>
      </c>
      <c r="C424" s="319"/>
      <c r="D424" s="141" t="s">
        <v>59</v>
      </c>
      <c r="E424" s="320" t="s">
        <v>60</v>
      </c>
      <c r="F424" s="320"/>
    </row>
    <row r="425" spans="1:6" ht="15.75" x14ac:dyDescent="0.2">
      <c r="A425" s="329" t="s">
        <v>233</v>
      </c>
      <c r="B425" s="332"/>
      <c r="C425" s="335" t="s">
        <v>62</v>
      </c>
      <c r="D425" s="338">
        <v>0.24299999999999999</v>
      </c>
      <c r="E425" s="148">
        <f>B425*1000</f>
        <v>0</v>
      </c>
      <c r="F425" s="4" t="s">
        <v>63</v>
      </c>
    </row>
    <row r="426" spans="1:6" ht="15.75" x14ac:dyDescent="0.2">
      <c r="A426" s="330"/>
      <c r="B426" s="333"/>
      <c r="C426" s="336"/>
      <c r="D426" s="339"/>
      <c r="E426" s="149">
        <f>B425/D425</f>
        <v>0</v>
      </c>
      <c r="F426" s="5" t="s">
        <v>64</v>
      </c>
    </row>
    <row r="427" spans="1:6" ht="16.5" thickBot="1" x14ac:dyDescent="0.25">
      <c r="A427" s="330"/>
      <c r="B427" s="334"/>
      <c r="C427" s="337"/>
      <c r="D427" s="340"/>
      <c r="E427" s="150">
        <f>(B425/D425)*1000</f>
        <v>0</v>
      </c>
      <c r="F427" s="6" t="s">
        <v>65</v>
      </c>
    </row>
    <row r="428" spans="1:6" ht="13.5" thickBot="1" x14ac:dyDescent="0.25">
      <c r="A428" s="330"/>
      <c r="B428" s="143"/>
      <c r="C428" s="145"/>
      <c r="D428" s="144"/>
      <c r="E428" s="3"/>
      <c r="F428" s="8"/>
    </row>
    <row r="429" spans="1:6" ht="15.75" x14ac:dyDescent="0.2">
      <c r="A429" s="330"/>
      <c r="B429" s="332"/>
      <c r="C429" s="335" t="s">
        <v>63</v>
      </c>
      <c r="D429" s="338">
        <v>0.24299999999999999</v>
      </c>
      <c r="E429" s="148">
        <f>B429/1000</f>
        <v>0</v>
      </c>
      <c r="F429" s="4" t="s">
        <v>62</v>
      </c>
    </row>
    <row r="430" spans="1:6" ht="15.75" x14ac:dyDescent="0.2">
      <c r="A430" s="330"/>
      <c r="B430" s="333"/>
      <c r="C430" s="336"/>
      <c r="D430" s="339"/>
      <c r="E430" s="149">
        <f>E429/D429</f>
        <v>0</v>
      </c>
      <c r="F430" s="5" t="s">
        <v>64</v>
      </c>
    </row>
    <row r="431" spans="1:6" ht="16.5" thickBot="1" x14ac:dyDescent="0.25">
      <c r="A431" s="330"/>
      <c r="B431" s="334"/>
      <c r="C431" s="337"/>
      <c r="D431" s="340"/>
      <c r="E431" s="150">
        <f>(E429/D429)*1000</f>
        <v>0</v>
      </c>
      <c r="F431" s="6" t="s">
        <v>65</v>
      </c>
    </row>
    <row r="432" spans="1:6" ht="13.5" thickBot="1" x14ac:dyDescent="0.25">
      <c r="A432" s="330"/>
      <c r="B432" s="143"/>
      <c r="C432" s="145"/>
      <c r="D432" s="144"/>
      <c r="E432" s="3"/>
      <c r="F432" s="8"/>
    </row>
    <row r="433" spans="1:6" ht="15.75" x14ac:dyDescent="0.2">
      <c r="A433" s="330"/>
      <c r="B433" s="332"/>
      <c r="C433" s="335" t="s">
        <v>64</v>
      </c>
      <c r="D433" s="338">
        <v>0.24299999999999999</v>
      </c>
      <c r="E433" s="148">
        <f>B433*D433</f>
        <v>0</v>
      </c>
      <c r="F433" s="4" t="s">
        <v>62</v>
      </c>
    </row>
    <row r="434" spans="1:6" ht="15.75" x14ac:dyDescent="0.2">
      <c r="A434" s="330"/>
      <c r="B434" s="333"/>
      <c r="C434" s="336"/>
      <c r="D434" s="339"/>
      <c r="E434" s="149">
        <f>E433*1000</f>
        <v>0</v>
      </c>
      <c r="F434" s="5" t="s">
        <v>63</v>
      </c>
    </row>
    <row r="435" spans="1:6" ht="16.5" thickBot="1" x14ac:dyDescent="0.25">
      <c r="A435" s="330"/>
      <c r="B435" s="334"/>
      <c r="C435" s="337"/>
      <c r="D435" s="340"/>
      <c r="E435" s="150">
        <f>(E433/D433)*1000</f>
        <v>0</v>
      </c>
      <c r="F435" s="6" t="s">
        <v>65</v>
      </c>
    </row>
    <row r="436" spans="1:6" ht="13.5" thickBot="1" x14ac:dyDescent="0.25">
      <c r="A436" s="330"/>
      <c r="B436" s="143"/>
      <c r="C436" s="145"/>
      <c r="D436" s="144"/>
      <c r="E436" s="3"/>
      <c r="F436" s="8"/>
    </row>
    <row r="437" spans="1:6" ht="15.75" x14ac:dyDescent="0.2">
      <c r="A437" s="330"/>
      <c r="B437" s="332"/>
      <c r="C437" s="335" t="s">
        <v>65</v>
      </c>
      <c r="D437" s="338">
        <v>0.24299999999999999</v>
      </c>
      <c r="E437" s="148">
        <f>(B437*D437)/1000</f>
        <v>0</v>
      </c>
      <c r="F437" s="4" t="s">
        <v>62</v>
      </c>
    </row>
    <row r="438" spans="1:6" ht="15.75" x14ac:dyDescent="0.2">
      <c r="A438" s="330"/>
      <c r="B438" s="333"/>
      <c r="C438" s="336"/>
      <c r="D438" s="339"/>
      <c r="E438" s="149">
        <f>E437*1000</f>
        <v>0</v>
      </c>
      <c r="F438" s="5" t="s">
        <v>63</v>
      </c>
    </row>
    <row r="439" spans="1:6" ht="16.5" thickBot="1" x14ac:dyDescent="0.25">
      <c r="A439" s="331"/>
      <c r="B439" s="334"/>
      <c r="C439" s="337"/>
      <c r="D439" s="340"/>
      <c r="E439" s="150">
        <f>E437/D437</f>
        <v>0</v>
      </c>
      <c r="F439" s="6" t="s">
        <v>64</v>
      </c>
    </row>
    <row r="440" spans="1:6" ht="49.5" customHeight="1" x14ac:dyDescent="0.2">
      <c r="B440" s="142" t="s">
        <v>43</v>
      </c>
    </row>
    <row r="442" spans="1:6" ht="16.5" thickBot="1" x14ac:dyDescent="0.25">
      <c r="B442" s="319" t="s">
        <v>58</v>
      </c>
      <c r="C442" s="319"/>
      <c r="D442" s="141" t="s">
        <v>59</v>
      </c>
      <c r="E442" s="320" t="s">
        <v>60</v>
      </c>
      <c r="F442" s="320"/>
    </row>
    <row r="443" spans="1:6" ht="15.75" x14ac:dyDescent="0.2">
      <c r="A443" s="329" t="s">
        <v>234</v>
      </c>
      <c r="B443" s="332"/>
      <c r="C443" s="335" t="s">
        <v>62</v>
      </c>
      <c r="D443" s="338">
        <v>0.17</v>
      </c>
      <c r="E443" s="148">
        <f>B443*1000</f>
        <v>0</v>
      </c>
      <c r="F443" s="4" t="s">
        <v>63</v>
      </c>
    </row>
    <row r="444" spans="1:6" ht="15.75" x14ac:dyDescent="0.2">
      <c r="A444" s="330"/>
      <c r="B444" s="333"/>
      <c r="C444" s="336"/>
      <c r="D444" s="339"/>
      <c r="E444" s="149">
        <f>B443/D443</f>
        <v>0</v>
      </c>
      <c r="F444" s="5" t="s">
        <v>64</v>
      </c>
    </row>
    <row r="445" spans="1:6" ht="16.5" thickBot="1" x14ac:dyDescent="0.25">
      <c r="A445" s="330"/>
      <c r="B445" s="334"/>
      <c r="C445" s="337"/>
      <c r="D445" s="340"/>
      <c r="E445" s="150">
        <f>(B443/D443)*1000</f>
        <v>0</v>
      </c>
      <c r="F445" s="6" t="s">
        <v>65</v>
      </c>
    </row>
    <row r="446" spans="1:6" ht="13.5" thickBot="1" x14ac:dyDescent="0.25">
      <c r="A446" s="330"/>
      <c r="B446" s="143"/>
      <c r="C446" s="145"/>
      <c r="D446" s="144"/>
      <c r="E446" s="3"/>
      <c r="F446" s="8"/>
    </row>
    <row r="447" spans="1:6" ht="15.75" x14ac:dyDescent="0.2">
      <c r="A447" s="330"/>
      <c r="B447" s="332"/>
      <c r="C447" s="335" t="s">
        <v>63</v>
      </c>
      <c r="D447" s="338">
        <v>0.17</v>
      </c>
      <c r="E447" s="148">
        <f>B447/1000</f>
        <v>0</v>
      </c>
      <c r="F447" s="4" t="s">
        <v>62</v>
      </c>
    </row>
    <row r="448" spans="1:6" ht="15.75" x14ac:dyDescent="0.2">
      <c r="A448" s="330"/>
      <c r="B448" s="333"/>
      <c r="C448" s="336"/>
      <c r="D448" s="339"/>
      <c r="E448" s="149">
        <f>E447/D447</f>
        <v>0</v>
      </c>
      <c r="F448" s="5" t="s">
        <v>64</v>
      </c>
    </row>
    <row r="449" spans="1:6" ht="16.5" thickBot="1" x14ac:dyDescent="0.25">
      <c r="A449" s="330"/>
      <c r="B449" s="334"/>
      <c r="C449" s="337"/>
      <c r="D449" s="340"/>
      <c r="E449" s="150">
        <f>(E447/D447)*1000</f>
        <v>0</v>
      </c>
      <c r="F449" s="6" t="s">
        <v>65</v>
      </c>
    </row>
    <row r="450" spans="1:6" ht="13.5" thickBot="1" x14ac:dyDescent="0.25">
      <c r="A450" s="330"/>
      <c r="B450" s="143"/>
      <c r="C450" s="145"/>
      <c r="D450" s="144"/>
      <c r="E450" s="3"/>
      <c r="F450" s="8"/>
    </row>
    <row r="451" spans="1:6" ht="15.75" x14ac:dyDescent="0.2">
      <c r="A451" s="330"/>
      <c r="B451" s="332"/>
      <c r="C451" s="335" t="s">
        <v>64</v>
      </c>
      <c r="D451" s="338">
        <v>0.17</v>
      </c>
      <c r="E451" s="148">
        <f>B451*D451</f>
        <v>0</v>
      </c>
      <c r="F451" s="4" t="s">
        <v>62</v>
      </c>
    </row>
    <row r="452" spans="1:6" ht="15.75" x14ac:dyDescent="0.2">
      <c r="A452" s="330"/>
      <c r="B452" s="333"/>
      <c r="C452" s="336"/>
      <c r="D452" s="339"/>
      <c r="E452" s="149">
        <f>E451*1000</f>
        <v>0</v>
      </c>
      <c r="F452" s="5" t="s">
        <v>63</v>
      </c>
    </row>
    <row r="453" spans="1:6" ht="16.5" thickBot="1" x14ac:dyDescent="0.25">
      <c r="A453" s="330"/>
      <c r="B453" s="334"/>
      <c r="C453" s="337"/>
      <c r="D453" s="340"/>
      <c r="E453" s="150">
        <f>(E451/D451)*1000</f>
        <v>0</v>
      </c>
      <c r="F453" s="6" t="s">
        <v>65</v>
      </c>
    </row>
    <row r="454" spans="1:6" ht="13.5" thickBot="1" x14ac:dyDescent="0.25">
      <c r="A454" s="330"/>
      <c r="B454" s="143"/>
      <c r="C454" s="145"/>
      <c r="D454" s="144"/>
      <c r="E454" s="3"/>
      <c r="F454" s="8"/>
    </row>
    <row r="455" spans="1:6" ht="15.75" x14ac:dyDescent="0.2">
      <c r="A455" s="330"/>
      <c r="B455" s="332"/>
      <c r="C455" s="335" t="s">
        <v>65</v>
      </c>
      <c r="D455" s="338">
        <v>0.17</v>
      </c>
      <c r="E455" s="148">
        <f>(B455*D455)/1000</f>
        <v>0</v>
      </c>
      <c r="F455" s="4" t="s">
        <v>62</v>
      </c>
    </row>
    <row r="456" spans="1:6" ht="15.75" x14ac:dyDescent="0.2">
      <c r="A456" s="330"/>
      <c r="B456" s="333"/>
      <c r="C456" s="336"/>
      <c r="D456" s="339"/>
      <c r="E456" s="149">
        <f>E455*1000</f>
        <v>0</v>
      </c>
      <c r="F456" s="5" t="s">
        <v>63</v>
      </c>
    </row>
    <row r="457" spans="1:6" ht="16.5" thickBot="1" x14ac:dyDescent="0.25">
      <c r="A457" s="331"/>
      <c r="B457" s="334"/>
      <c r="C457" s="337"/>
      <c r="D457" s="340"/>
      <c r="E457" s="150">
        <f>E455/D455</f>
        <v>0</v>
      </c>
      <c r="F457" s="6" t="s">
        <v>64</v>
      </c>
    </row>
    <row r="458" spans="1:6" ht="42" customHeight="1" x14ac:dyDescent="0.2">
      <c r="B458" s="142" t="s">
        <v>43</v>
      </c>
    </row>
    <row r="460" spans="1:6" ht="16.5" thickBot="1" x14ac:dyDescent="0.25">
      <c r="B460" s="319" t="s">
        <v>58</v>
      </c>
      <c r="C460" s="319"/>
      <c r="D460" s="141" t="s">
        <v>59</v>
      </c>
      <c r="E460" s="320" t="s">
        <v>60</v>
      </c>
      <c r="F460" s="320"/>
    </row>
    <row r="461" spans="1:6" ht="15.75" x14ac:dyDescent="0.2">
      <c r="A461" s="329" t="s">
        <v>235</v>
      </c>
      <c r="B461" s="332"/>
      <c r="C461" s="335" t="s">
        <v>62</v>
      </c>
      <c r="D461" s="338">
        <v>1</v>
      </c>
      <c r="E461" s="148">
        <f>B461*1000</f>
        <v>0</v>
      </c>
      <c r="F461" s="4" t="s">
        <v>63</v>
      </c>
    </row>
    <row r="462" spans="1:6" ht="15.75" x14ac:dyDescent="0.2">
      <c r="A462" s="330"/>
      <c r="B462" s="333"/>
      <c r="C462" s="336"/>
      <c r="D462" s="339"/>
      <c r="E462" s="149">
        <f>B461/D461</f>
        <v>0</v>
      </c>
      <c r="F462" s="5" t="s">
        <v>64</v>
      </c>
    </row>
    <row r="463" spans="1:6" ht="16.5" thickBot="1" x14ac:dyDescent="0.25">
      <c r="A463" s="330"/>
      <c r="B463" s="334"/>
      <c r="C463" s="337"/>
      <c r="D463" s="340"/>
      <c r="E463" s="150">
        <f>(B461/D461)*1000</f>
        <v>0</v>
      </c>
      <c r="F463" s="6" t="s">
        <v>65</v>
      </c>
    </row>
    <row r="464" spans="1:6" ht="13.5" thickBot="1" x14ac:dyDescent="0.25">
      <c r="A464" s="330"/>
      <c r="B464" s="143"/>
      <c r="C464" s="145"/>
      <c r="D464" s="144"/>
      <c r="E464" s="3"/>
      <c r="F464" s="8"/>
    </row>
    <row r="465" spans="1:6" ht="15.75" x14ac:dyDescent="0.2">
      <c r="A465" s="330"/>
      <c r="B465" s="332"/>
      <c r="C465" s="335" t="s">
        <v>63</v>
      </c>
      <c r="D465" s="338">
        <v>1</v>
      </c>
      <c r="E465" s="148">
        <f>B465/1000</f>
        <v>0</v>
      </c>
      <c r="F465" s="4" t="s">
        <v>62</v>
      </c>
    </row>
    <row r="466" spans="1:6" ht="15.75" x14ac:dyDescent="0.2">
      <c r="A466" s="330"/>
      <c r="B466" s="333"/>
      <c r="C466" s="336"/>
      <c r="D466" s="339"/>
      <c r="E466" s="149">
        <f>E465/D465</f>
        <v>0</v>
      </c>
      <c r="F466" s="5" t="s">
        <v>64</v>
      </c>
    </row>
    <row r="467" spans="1:6" ht="16.5" thickBot="1" x14ac:dyDescent="0.25">
      <c r="A467" s="330"/>
      <c r="B467" s="334"/>
      <c r="C467" s="337"/>
      <c r="D467" s="340"/>
      <c r="E467" s="150">
        <f>(E465/D465)*1000</f>
        <v>0</v>
      </c>
      <c r="F467" s="6" t="s">
        <v>65</v>
      </c>
    </row>
    <row r="468" spans="1:6" ht="13.5" thickBot="1" x14ac:dyDescent="0.25">
      <c r="A468" s="330"/>
      <c r="B468" s="143"/>
      <c r="C468" s="145"/>
      <c r="D468" s="144"/>
      <c r="E468" s="3"/>
      <c r="F468" s="8"/>
    </row>
    <row r="469" spans="1:6" ht="15.75" x14ac:dyDescent="0.2">
      <c r="A469" s="330"/>
      <c r="B469" s="332"/>
      <c r="C469" s="335" t="s">
        <v>64</v>
      </c>
      <c r="D469" s="338">
        <v>1</v>
      </c>
      <c r="E469" s="148">
        <f>B469*D469</f>
        <v>0</v>
      </c>
      <c r="F469" s="4" t="s">
        <v>62</v>
      </c>
    </row>
    <row r="470" spans="1:6" ht="15.75" x14ac:dyDescent="0.2">
      <c r="A470" s="330"/>
      <c r="B470" s="333"/>
      <c r="C470" s="336"/>
      <c r="D470" s="339"/>
      <c r="E470" s="149">
        <f>E469*1000</f>
        <v>0</v>
      </c>
      <c r="F470" s="5" t="s">
        <v>63</v>
      </c>
    </row>
    <row r="471" spans="1:6" ht="16.5" thickBot="1" x14ac:dyDescent="0.25">
      <c r="A471" s="330"/>
      <c r="B471" s="334"/>
      <c r="C471" s="337"/>
      <c r="D471" s="340"/>
      <c r="E471" s="150">
        <f>(E469/D469)*1000</f>
        <v>0</v>
      </c>
      <c r="F471" s="6" t="s">
        <v>65</v>
      </c>
    </row>
    <row r="472" spans="1:6" ht="13.5" thickBot="1" x14ac:dyDescent="0.25">
      <c r="A472" s="330"/>
      <c r="B472" s="143"/>
      <c r="C472" s="145"/>
      <c r="D472" s="144"/>
      <c r="E472" s="3"/>
      <c r="F472" s="8"/>
    </row>
    <row r="473" spans="1:6" ht="15.75" x14ac:dyDescent="0.2">
      <c r="A473" s="330"/>
      <c r="B473" s="332"/>
      <c r="C473" s="335" t="s">
        <v>65</v>
      </c>
      <c r="D473" s="338">
        <v>1</v>
      </c>
      <c r="E473" s="148">
        <f>(B473*D473)/1000</f>
        <v>0</v>
      </c>
      <c r="F473" s="4" t="s">
        <v>62</v>
      </c>
    </row>
    <row r="474" spans="1:6" ht="15.75" x14ac:dyDescent="0.2">
      <c r="A474" s="330"/>
      <c r="B474" s="333"/>
      <c r="C474" s="336"/>
      <c r="D474" s="339"/>
      <c r="E474" s="149">
        <f>E473*1000</f>
        <v>0</v>
      </c>
      <c r="F474" s="5" t="s">
        <v>63</v>
      </c>
    </row>
    <row r="475" spans="1:6" ht="16.5" thickBot="1" x14ac:dyDescent="0.25">
      <c r="A475" s="331"/>
      <c r="B475" s="334"/>
      <c r="C475" s="337"/>
      <c r="D475" s="340"/>
      <c r="E475" s="150">
        <f>E473/D473</f>
        <v>0</v>
      </c>
      <c r="F475" s="6" t="s">
        <v>64</v>
      </c>
    </row>
    <row r="476" spans="1:6" ht="35.25" customHeight="1" x14ac:dyDescent="0.2">
      <c r="B476" s="142" t="s">
        <v>43</v>
      </c>
    </row>
    <row r="478" spans="1:6" ht="16.5" thickBot="1" x14ac:dyDescent="0.25">
      <c r="B478" s="319" t="s">
        <v>58</v>
      </c>
      <c r="C478" s="319"/>
      <c r="D478" s="141" t="s">
        <v>59</v>
      </c>
      <c r="E478" s="320" t="s">
        <v>60</v>
      </c>
      <c r="F478" s="320"/>
    </row>
    <row r="479" spans="1:6" ht="15.75" x14ac:dyDescent="0.2">
      <c r="A479" s="329" t="s">
        <v>100</v>
      </c>
      <c r="B479" s="332"/>
      <c r="C479" s="335" t="s">
        <v>62</v>
      </c>
      <c r="D479" s="338">
        <v>0.9</v>
      </c>
      <c r="E479" s="148">
        <f>B479*1000</f>
        <v>0</v>
      </c>
      <c r="F479" s="4" t="s">
        <v>63</v>
      </c>
    </row>
    <row r="480" spans="1:6" ht="15.75" x14ac:dyDescent="0.2">
      <c r="A480" s="330"/>
      <c r="B480" s="333"/>
      <c r="C480" s="336"/>
      <c r="D480" s="339"/>
      <c r="E480" s="149">
        <f>B479/D479</f>
        <v>0</v>
      </c>
      <c r="F480" s="5" t="s">
        <v>64</v>
      </c>
    </row>
    <row r="481" spans="1:6" ht="16.5" thickBot="1" x14ac:dyDescent="0.25">
      <c r="A481" s="330"/>
      <c r="B481" s="334"/>
      <c r="C481" s="337"/>
      <c r="D481" s="340"/>
      <c r="E481" s="150">
        <f>(B479/D479)*1000</f>
        <v>0</v>
      </c>
      <c r="F481" s="6" t="s">
        <v>65</v>
      </c>
    </row>
    <row r="482" spans="1:6" ht="13.5" thickBot="1" x14ac:dyDescent="0.25">
      <c r="A482" s="330"/>
      <c r="B482" s="143"/>
      <c r="C482" s="145"/>
      <c r="D482" s="144"/>
      <c r="E482" s="3"/>
      <c r="F482" s="8"/>
    </row>
    <row r="483" spans="1:6" ht="15.75" x14ac:dyDescent="0.2">
      <c r="A483" s="330"/>
      <c r="B483" s="332"/>
      <c r="C483" s="335" t="s">
        <v>63</v>
      </c>
      <c r="D483" s="338">
        <v>0.9</v>
      </c>
      <c r="E483" s="148">
        <f>B483/1000</f>
        <v>0</v>
      </c>
      <c r="F483" s="4" t="s">
        <v>62</v>
      </c>
    </row>
    <row r="484" spans="1:6" ht="15.75" x14ac:dyDescent="0.2">
      <c r="A484" s="330"/>
      <c r="B484" s="333"/>
      <c r="C484" s="336"/>
      <c r="D484" s="339"/>
      <c r="E484" s="149">
        <f>E483/D483</f>
        <v>0</v>
      </c>
      <c r="F484" s="5" t="s">
        <v>64</v>
      </c>
    </row>
    <row r="485" spans="1:6" ht="16.5" thickBot="1" x14ac:dyDescent="0.25">
      <c r="A485" s="330"/>
      <c r="B485" s="334"/>
      <c r="C485" s="337"/>
      <c r="D485" s="340"/>
      <c r="E485" s="150">
        <f>(E483/D483)*1000</f>
        <v>0</v>
      </c>
      <c r="F485" s="6" t="s">
        <v>65</v>
      </c>
    </row>
    <row r="486" spans="1:6" ht="13.5" thickBot="1" x14ac:dyDescent="0.25">
      <c r="A486" s="330"/>
      <c r="B486" s="143"/>
      <c r="C486" s="145"/>
      <c r="D486" s="144"/>
      <c r="E486" s="3"/>
      <c r="F486" s="8"/>
    </row>
    <row r="487" spans="1:6" ht="15.75" x14ac:dyDescent="0.2">
      <c r="A487" s="330"/>
      <c r="B487" s="332"/>
      <c r="C487" s="335" t="s">
        <v>64</v>
      </c>
      <c r="D487" s="338">
        <v>0.9</v>
      </c>
      <c r="E487" s="148">
        <f>B487*D487</f>
        <v>0</v>
      </c>
      <c r="F487" s="4" t="s">
        <v>62</v>
      </c>
    </row>
    <row r="488" spans="1:6" ht="15.75" x14ac:dyDescent="0.2">
      <c r="A488" s="330"/>
      <c r="B488" s="333"/>
      <c r="C488" s="336"/>
      <c r="D488" s="339"/>
      <c r="E488" s="149">
        <f>E487*1000</f>
        <v>0</v>
      </c>
      <c r="F488" s="5" t="s">
        <v>63</v>
      </c>
    </row>
    <row r="489" spans="1:6" ht="16.5" thickBot="1" x14ac:dyDescent="0.25">
      <c r="A489" s="330"/>
      <c r="B489" s="334"/>
      <c r="C489" s="337"/>
      <c r="D489" s="340"/>
      <c r="E489" s="150">
        <f>(E487/D487)*1000</f>
        <v>0</v>
      </c>
      <c r="F489" s="6" t="s">
        <v>65</v>
      </c>
    </row>
    <row r="490" spans="1:6" ht="13.5" thickBot="1" x14ac:dyDescent="0.25">
      <c r="A490" s="330"/>
      <c r="B490" s="143"/>
      <c r="C490" s="145"/>
      <c r="D490" s="144"/>
      <c r="E490" s="3"/>
      <c r="F490" s="8"/>
    </row>
    <row r="491" spans="1:6" ht="15.75" x14ac:dyDescent="0.2">
      <c r="A491" s="330"/>
      <c r="B491" s="332"/>
      <c r="C491" s="335" t="s">
        <v>65</v>
      </c>
      <c r="D491" s="338">
        <v>0.9</v>
      </c>
      <c r="E491" s="148">
        <f>(B491*D491)/1000</f>
        <v>0</v>
      </c>
      <c r="F491" s="4" t="s">
        <v>62</v>
      </c>
    </row>
    <row r="492" spans="1:6" ht="15.75" x14ac:dyDescent="0.2">
      <c r="A492" s="330"/>
      <c r="B492" s="333"/>
      <c r="C492" s="336"/>
      <c r="D492" s="339"/>
      <c r="E492" s="149">
        <f>E491*1000</f>
        <v>0</v>
      </c>
      <c r="F492" s="5" t="s">
        <v>63</v>
      </c>
    </row>
    <row r="493" spans="1:6" ht="16.5" thickBot="1" x14ac:dyDescent="0.25">
      <c r="A493" s="331"/>
      <c r="B493" s="334"/>
      <c r="C493" s="337"/>
      <c r="D493" s="340"/>
      <c r="E493" s="150">
        <f>E491/D491</f>
        <v>0</v>
      </c>
      <c r="F493" s="6" t="s">
        <v>64</v>
      </c>
    </row>
    <row r="494" spans="1:6" ht="42.75" customHeight="1" x14ac:dyDescent="0.2">
      <c r="B494" s="142" t="s">
        <v>43</v>
      </c>
    </row>
    <row r="496" spans="1:6" ht="16.5" thickBot="1" x14ac:dyDescent="0.25">
      <c r="B496" s="319" t="s">
        <v>58</v>
      </c>
      <c r="C496" s="319"/>
      <c r="D496" s="141" t="s">
        <v>59</v>
      </c>
      <c r="E496" s="320" t="s">
        <v>60</v>
      </c>
      <c r="F496" s="320"/>
    </row>
    <row r="497" spans="1:6" ht="15.75" x14ac:dyDescent="0.2">
      <c r="A497" s="329" t="s">
        <v>93</v>
      </c>
      <c r="B497" s="332"/>
      <c r="C497" s="335" t="s">
        <v>62</v>
      </c>
      <c r="D497" s="338">
        <v>0.248</v>
      </c>
      <c r="E497" s="148">
        <f>B497*1000</f>
        <v>0</v>
      </c>
      <c r="F497" s="4" t="s">
        <v>63</v>
      </c>
    </row>
    <row r="498" spans="1:6" ht="15.75" x14ac:dyDescent="0.2">
      <c r="A498" s="330"/>
      <c r="B498" s="333"/>
      <c r="C498" s="336"/>
      <c r="D498" s="339"/>
      <c r="E498" s="149">
        <f>B497/D497</f>
        <v>0</v>
      </c>
      <c r="F498" s="5" t="s">
        <v>64</v>
      </c>
    </row>
    <row r="499" spans="1:6" ht="16.5" thickBot="1" x14ac:dyDescent="0.25">
      <c r="A499" s="330"/>
      <c r="B499" s="334"/>
      <c r="C499" s="337"/>
      <c r="D499" s="340"/>
      <c r="E499" s="150">
        <f>(B497/D497)*1000</f>
        <v>0</v>
      </c>
      <c r="F499" s="6" t="s">
        <v>65</v>
      </c>
    </row>
    <row r="500" spans="1:6" ht="13.5" thickBot="1" x14ac:dyDescent="0.25">
      <c r="A500" s="330"/>
      <c r="B500" s="143"/>
      <c r="C500" s="145"/>
      <c r="D500" s="144"/>
      <c r="E500" s="3"/>
      <c r="F500" s="8"/>
    </row>
    <row r="501" spans="1:6" ht="15.75" x14ac:dyDescent="0.2">
      <c r="A501" s="330"/>
      <c r="B501" s="332"/>
      <c r="C501" s="335" t="s">
        <v>63</v>
      </c>
      <c r="D501" s="338">
        <v>0.248</v>
      </c>
      <c r="E501" s="148">
        <f>B501/1000</f>
        <v>0</v>
      </c>
      <c r="F501" s="4" t="s">
        <v>62</v>
      </c>
    </row>
    <row r="502" spans="1:6" ht="15.75" x14ac:dyDescent="0.2">
      <c r="A502" s="330"/>
      <c r="B502" s="333"/>
      <c r="C502" s="336"/>
      <c r="D502" s="339"/>
      <c r="E502" s="149">
        <f>E501/D501</f>
        <v>0</v>
      </c>
      <c r="F502" s="5" t="s">
        <v>64</v>
      </c>
    </row>
    <row r="503" spans="1:6" ht="16.5" thickBot="1" x14ac:dyDescent="0.25">
      <c r="A503" s="330"/>
      <c r="B503" s="334"/>
      <c r="C503" s="337"/>
      <c r="D503" s="340"/>
      <c r="E503" s="150">
        <f>(E501/D501)*1000</f>
        <v>0</v>
      </c>
      <c r="F503" s="6" t="s">
        <v>65</v>
      </c>
    </row>
    <row r="504" spans="1:6" ht="13.5" thickBot="1" x14ac:dyDescent="0.25">
      <c r="A504" s="330"/>
      <c r="B504" s="143"/>
      <c r="C504" s="145"/>
      <c r="D504" s="144"/>
      <c r="E504" s="3"/>
      <c r="F504" s="8"/>
    </row>
    <row r="505" spans="1:6" ht="15.75" x14ac:dyDescent="0.2">
      <c r="A505" s="330"/>
      <c r="B505" s="332"/>
      <c r="C505" s="335" t="s">
        <v>64</v>
      </c>
      <c r="D505" s="338">
        <v>0.248</v>
      </c>
      <c r="E505" s="148">
        <f>B505*D505</f>
        <v>0</v>
      </c>
      <c r="F505" s="4" t="s">
        <v>62</v>
      </c>
    </row>
    <row r="506" spans="1:6" ht="15.75" x14ac:dyDescent="0.2">
      <c r="A506" s="330"/>
      <c r="B506" s="333"/>
      <c r="C506" s="336"/>
      <c r="D506" s="339"/>
      <c r="E506" s="149">
        <f>E505*1000</f>
        <v>0</v>
      </c>
      <c r="F506" s="5" t="s">
        <v>63</v>
      </c>
    </row>
    <row r="507" spans="1:6" ht="16.5" thickBot="1" x14ac:dyDescent="0.25">
      <c r="A507" s="330"/>
      <c r="B507" s="334"/>
      <c r="C507" s="337"/>
      <c r="D507" s="340"/>
      <c r="E507" s="150">
        <f>(E505/D505)*1000</f>
        <v>0</v>
      </c>
      <c r="F507" s="6" t="s">
        <v>65</v>
      </c>
    </row>
    <row r="508" spans="1:6" ht="13.5" thickBot="1" x14ac:dyDescent="0.25">
      <c r="A508" s="330"/>
      <c r="B508" s="143"/>
      <c r="C508" s="145"/>
      <c r="D508" s="144"/>
      <c r="E508" s="3"/>
      <c r="F508" s="8"/>
    </row>
    <row r="509" spans="1:6" ht="15.75" x14ac:dyDescent="0.2">
      <c r="A509" s="330"/>
      <c r="B509" s="332"/>
      <c r="C509" s="335" t="s">
        <v>65</v>
      </c>
      <c r="D509" s="338">
        <v>0.248</v>
      </c>
      <c r="E509" s="148">
        <f>(B509*D509)/1000</f>
        <v>0</v>
      </c>
      <c r="F509" s="4" t="s">
        <v>62</v>
      </c>
    </row>
    <row r="510" spans="1:6" ht="15.75" x14ac:dyDescent="0.2">
      <c r="A510" s="330"/>
      <c r="B510" s="333"/>
      <c r="C510" s="336"/>
      <c r="D510" s="339"/>
      <c r="E510" s="149">
        <f>E509*1000</f>
        <v>0</v>
      </c>
      <c r="F510" s="5" t="s">
        <v>63</v>
      </c>
    </row>
    <row r="511" spans="1:6" ht="16.5" thickBot="1" x14ac:dyDescent="0.25">
      <c r="A511" s="331"/>
      <c r="B511" s="334"/>
      <c r="C511" s="337"/>
      <c r="D511" s="340"/>
      <c r="E511" s="150">
        <f>E509/D509</f>
        <v>0</v>
      </c>
      <c r="F511" s="6" t="s">
        <v>64</v>
      </c>
    </row>
    <row r="512" spans="1:6" ht="36" customHeight="1" x14ac:dyDescent="0.2">
      <c r="B512" s="142" t="s">
        <v>43</v>
      </c>
    </row>
    <row r="514" spans="1:6" ht="16.5" thickBot="1" x14ac:dyDescent="0.25">
      <c r="B514" s="319" t="s">
        <v>58</v>
      </c>
      <c r="C514" s="319"/>
      <c r="D514" s="141" t="s">
        <v>59</v>
      </c>
      <c r="E514" s="320" t="s">
        <v>60</v>
      </c>
      <c r="F514" s="320"/>
    </row>
    <row r="515" spans="1:6" ht="15.75" x14ac:dyDescent="0.2">
      <c r="A515" s="329" t="s">
        <v>94</v>
      </c>
      <c r="B515" s="332"/>
      <c r="C515" s="335" t="s">
        <v>62</v>
      </c>
      <c r="D515" s="338">
        <v>0.26700000000000002</v>
      </c>
      <c r="E515" s="148">
        <f>B515*1000</f>
        <v>0</v>
      </c>
      <c r="F515" s="4" t="s">
        <v>63</v>
      </c>
    </row>
    <row r="516" spans="1:6" ht="15.75" x14ac:dyDescent="0.2">
      <c r="A516" s="330"/>
      <c r="B516" s="333"/>
      <c r="C516" s="336"/>
      <c r="D516" s="339"/>
      <c r="E516" s="149">
        <f>B515/D515</f>
        <v>0</v>
      </c>
      <c r="F516" s="5" t="s">
        <v>64</v>
      </c>
    </row>
    <row r="517" spans="1:6" ht="16.5" thickBot="1" x14ac:dyDescent="0.25">
      <c r="A517" s="330"/>
      <c r="B517" s="334"/>
      <c r="C517" s="337"/>
      <c r="D517" s="340"/>
      <c r="E517" s="150">
        <f>(B515/D515)*1000</f>
        <v>0</v>
      </c>
      <c r="F517" s="6" t="s">
        <v>65</v>
      </c>
    </row>
    <row r="518" spans="1:6" ht="13.5" thickBot="1" x14ac:dyDescent="0.25">
      <c r="A518" s="330"/>
      <c r="B518" s="143"/>
      <c r="C518" s="145"/>
      <c r="D518" s="144"/>
      <c r="E518" s="3"/>
      <c r="F518" s="8"/>
    </row>
    <row r="519" spans="1:6" ht="15.75" x14ac:dyDescent="0.2">
      <c r="A519" s="330"/>
      <c r="B519" s="332"/>
      <c r="C519" s="335" t="s">
        <v>63</v>
      </c>
      <c r="D519" s="338">
        <v>0.26700000000000002</v>
      </c>
      <c r="E519" s="148">
        <f>B519/1000</f>
        <v>0</v>
      </c>
      <c r="F519" s="4" t="s">
        <v>62</v>
      </c>
    </row>
    <row r="520" spans="1:6" ht="15.75" x14ac:dyDescent="0.2">
      <c r="A520" s="330"/>
      <c r="B520" s="333"/>
      <c r="C520" s="336"/>
      <c r="D520" s="339"/>
      <c r="E520" s="149">
        <f>E519/D519</f>
        <v>0</v>
      </c>
      <c r="F520" s="5" t="s">
        <v>64</v>
      </c>
    </row>
    <row r="521" spans="1:6" ht="16.5" thickBot="1" x14ac:dyDescent="0.25">
      <c r="A521" s="330"/>
      <c r="B521" s="334"/>
      <c r="C521" s="337"/>
      <c r="D521" s="340"/>
      <c r="E521" s="150">
        <f>(E519/D519)*1000</f>
        <v>0</v>
      </c>
      <c r="F521" s="6" t="s">
        <v>65</v>
      </c>
    </row>
    <row r="522" spans="1:6" ht="13.5" thickBot="1" x14ac:dyDescent="0.25">
      <c r="A522" s="330"/>
      <c r="B522" s="143"/>
      <c r="C522" s="145"/>
      <c r="D522" s="144"/>
      <c r="E522" s="3"/>
      <c r="F522" s="8"/>
    </row>
    <row r="523" spans="1:6" ht="15.75" x14ac:dyDescent="0.2">
      <c r="A523" s="330"/>
      <c r="B523" s="332"/>
      <c r="C523" s="335" t="s">
        <v>64</v>
      </c>
      <c r="D523" s="338">
        <v>0.26700000000000002</v>
      </c>
      <c r="E523" s="148">
        <f>B523*D523</f>
        <v>0</v>
      </c>
      <c r="F523" s="4" t="s">
        <v>62</v>
      </c>
    </row>
    <row r="524" spans="1:6" ht="15.75" x14ac:dyDescent="0.2">
      <c r="A524" s="330"/>
      <c r="B524" s="333"/>
      <c r="C524" s="336"/>
      <c r="D524" s="339"/>
      <c r="E524" s="149">
        <f>E523*1000</f>
        <v>0</v>
      </c>
      <c r="F524" s="5" t="s">
        <v>63</v>
      </c>
    </row>
    <row r="525" spans="1:6" ht="16.5" thickBot="1" x14ac:dyDescent="0.25">
      <c r="A525" s="330"/>
      <c r="B525" s="334"/>
      <c r="C525" s="337"/>
      <c r="D525" s="340"/>
      <c r="E525" s="150">
        <f>(E523/D523)*1000</f>
        <v>0</v>
      </c>
      <c r="F525" s="6" t="s">
        <v>65</v>
      </c>
    </row>
    <row r="526" spans="1:6" ht="13.5" thickBot="1" x14ac:dyDescent="0.25">
      <c r="A526" s="330"/>
      <c r="B526" s="143"/>
      <c r="C526" s="145"/>
      <c r="D526" s="144"/>
      <c r="E526" s="3"/>
      <c r="F526" s="8"/>
    </row>
    <row r="527" spans="1:6" ht="15.75" x14ac:dyDescent="0.2">
      <c r="A527" s="330"/>
      <c r="B527" s="332"/>
      <c r="C527" s="335" t="s">
        <v>65</v>
      </c>
      <c r="D527" s="338">
        <v>0.26700000000000002</v>
      </c>
      <c r="E527" s="148">
        <f>(B527*D527)/1000</f>
        <v>0</v>
      </c>
      <c r="F527" s="4" t="s">
        <v>62</v>
      </c>
    </row>
    <row r="528" spans="1:6" ht="15.75" x14ac:dyDescent="0.2">
      <c r="A528" s="330"/>
      <c r="B528" s="333"/>
      <c r="C528" s="336"/>
      <c r="D528" s="339"/>
      <c r="E528" s="149">
        <f>E527*1000</f>
        <v>0</v>
      </c>
      <c r="F528" s="5" t="s">
        <v>63</v>
      </c>
    </row>
    <row r="529" spans="1:6" ht="16.5" thickBot="1" x14ac:dyDescent="0.25">
      <c r="A529" s="331"/>
      <c r="B529" s="334"/>
      <c r="C529" s="337"/>
      <c r="D529" s="340"/>
      <c r="E529" s="150">
        <f>E527/D527</f>
        <v>0</v>
      </c>
      <c r="F529" s="6" t="s">
        <v>64</v>
      </c>
    </row>
    <row r="530" spans="1:6" ht="33.75" customHeight="1" x14ac:dyDescent="0.2">
      <c r="B530" s="142" t="s">
        <v>43</v>
      </c>
    </row>
    <row r="532" spans="1:6" ht="16.5" thickBot="1" x14ac:dyDescent="0.25">
      <c r="B532" s="319" t="s">
        <v>58</v>
      </c>
      <c r="C532" s="319"/>
      <c r="D532" s="141" t="s">
        <v>59</v>
      </c>
      <c r="E532" s="320" t="s">
        <v>60</v>
      </c>
      <c r="F532" s="320"/>
    </row>
    <row r="533" spans="1:6" ht="15.75" x14ac:dyDescent="0.2">
      <c r="A533" s="329" t="s">
        <v>71</v>
      </c>
      <c r="B533" s="332"/>
      <c r="C533" s="335" t="s">
        <v>62</v>
      </c>
      <c r="D533" s="338">
        <v>0.42499999999999999</v>
      </c>
      <c r="E533" s="148">
        <f>B533*1000</f>
        <v>0</v>
      </c>
      <c r="F533" s="4" t="s">
        <v>63</v>
      </c>
    </row>
    <row r="534" spans="1:6" ht="15.75" x14ac:dyDescent="0.2">
      <c r="A534" s="330"/>
      <c r="B534" s="333"/>
      <c r="C534" s="336"/>
      <c r="D534" s="339"/>
      <c r="E534" s="149">
        <f>B533/D533</f>
        <v>0</v>
      </c>
      <c r="F534" s="5" t="s">
        <v>64</v>
      </c>
    </row>
    <row r="535" spans="1:6" ht="16.5" thickBot="1" x14ac:dyDescent="0.25">
      <c r="A535" s="330"/>
      <c r="B535" s="334"/>
      <c r="C535" s="337"/>
      <c r="D535" s="340"/>
      <c r="E535" s="150">
        <f>(B533/D533)*1000</f>
        <v>0</v>
      </c>
      <c r="F535" s="6" t="s">
        <v>65</v>
      </c>
    </row>
    <row r="536" spans="1:6" ht="13.5" thickBot="1" x14ac:dyDescent="0.25">
      <c r="A536" s="330"/>
      <c r="B536" s="143"/>
      <c r="C536" s="145"/>
      <c r="D536" s="144"/>
      <c r="E536" s="3"/>
      <c r="F536" s="8"/>
    </row>
    <row r="537" spans="1:6" ht="15.75" x14ac:dyDescent="0.2">
      <c r="A537" s="330"/>
      <c r="B537" s="332"/>
      <c r="C537" s="335" t="s">
        <v>63</v>
      </c>
      <c r="D537" s="338">
        <v>0.42499999999999999</v>
      </c>
      <c r="E537" s="148">
        <f>B537/1000</f>
        <v>0</v>
      </c>
      <c r="F537" s="4" t="s">
        <v>62</v>
      </c>
    </row>
    <row r="538" spans="1:6" ht="15.75" x14ac:dyDescent="0.2">
      <c r="A538" s="330"/>
      <c r="B538" s="333"/>
      <c r="C538" s="336"/>
      <c r="D538" s="339"/>
      <c r="E538" s="149">
        <f>E537/D537</f>
        <v>0</v>
      </c>
      <c r="F538" s="5" t="s">
        <v>64</v>
      </c>
    </row>
    <row r="539" spans="1:6" ht="16.5" thickBot="1" x14ac:dyDescent="0.25">
      <c r="A539" s="330"/>
      <c r="B539" s="334"/>
      <c r="C539" s="337"/>
      <c r="D539" s="340"/>
      <c r="E539" s="150">
        <f>(E537/D537)*1000</f>
        <v>0</v>
      </c>
      <c r="F539" s="6" t="s">
        <v>65</v>
      </c>
    </row>
    <row r="540" spans="1:6" ht="13.5" thickBot="1" x14ac:dyDescent="0.25">
      <c r="A540" s="330"/>
      <c r="B540" s="143"/>
      <c r="C540" s="145"/>
      <c r="D540" s="144"/>
      <c r="E540" s="3"/>
      <c r="F540" s="8"/>
    </row>
    <row r="541" spans="1:6" ht="15.75" x14ac:dyDescent="0.2">
      <c r="A541" s="330"/>
      <c r="B541" s="332">
        <v>4.95</v>
      </c>
      <c r="C541" s="335" t="s">
        <v>64</v>
      </c>
      <c r="D541" s="338">
        <v>0.42499999999999999</v>
      </c>
      <c r="E541" s="148">
        <f>B541*D541</f>
        <v>2.1037500000000002</v>
      </c>
      <c r="F541" s="4" t="s">
        <v>62</v>
      </c>
    </row>
    <row r="542" spans="1:6" ht="15.75" x14ac:dyDescent="0.2">
      <c r="A542" s="330"/>
      <c r="B542" s="333"/>
      <c r="C542" s="336"/>
      <c r="D542" s="339"/>
      <c r="E542" s="149">
        <f>E541*1000</f>
        <v>2103.7500000000005</v>
      </c>
      <c r="F542" s="5" t="s">
        <v>63</v>
      </c>
    </row>
    <row r="543" spans="1:6" ht="16.5" thickBot="1" x14ac:dyDescent="0.25">
      <c r="A543" s="330"/>
      <c r="B543" s="334"/>
      <c r="C543" s="337"/>
      <c r="D543" s="340"/>
      <c r="E543" s="150">
        <f>(E541/D541)*1000</f>
        <v>4950.0000000000009</v>
      </c>
      <c r="F543" s="6" t="s">
        <v>65</v>
      </c>
    </row>
    <row r="544" spans="1:6" ht="13.5" thickBot="1" x14ac:dyDescent="0.25">
      <c r="A544" s="330"/>
      <c r="B544" s="143"/>
      <c r="C544" s="145"/>
      <c r="D544" s="144"/>
      <c r="E544" s="3"/>
      <c r="F544" s="8"/>
    </row>
    <row r="545" spans="1:6" ht="15.75" x14ac:dyDescent="0.2">
      <c r="A545" s="330"/>
      <c r="B545" s="332"/>
      <c r="C545" s="335" t="s">
        <v>65</v>
      </c>
      <c r="D545" s="338">
        <v>0.42499999999999999</v>
      </c>
      <c r="E545" s="148">
        <f>(B545*D545)/1000</f>
        <v>0</v>
      </c>
      <c r="F545" s="4" t="s">
        <v>62</v>
      </c>
    </row>
    <row r="546" spans="1:6" ht="15.75" x14ac:dyDescent="0.2">
      <c r="A546" s="330"/>
      <c r="B546" s="333"/>
      <c r="C546" s="336"/>
      <c r="D546" s="339"/>
      <c r="E546" s="149">
        <f>E545*1000</f>
        <v>0</v>
      </c>
      <c r="F546" s="5" t="s">
        <v>63</v>
      </c>
    </row>
    <row r="547" spans="1:6" ht="16.5" thickBot="1" x14ac:dyDescent="0.25">
      <c r="A547" s="331"/>
      <c r="B547" s="334"/>
      <c r="C547" s="337"/>
      <c r="D547" s="340"/>
      <c r="E547" s="150">
        <f>E545/D545</f>
        <v>0</v>
      </c>
      <c r="F547" s="6" t="s">
        <v>64</v>
      </c>
    </row>
    <row r="548" spans="1:6" ht="34.5" customHeight="1" x14ac:dyDescent="0.2">
      <c r="B548" s="142" t="s">
        <v>43</v>
      </c>
    </row>
    <row r="550" spans="1:6" ht="16.5" thickBot="1" x14ac:dyDescent="0.25">
      <c r="B550" s="319" t="s">
        <v>58</v>
      </c>
      <c r="C550" s="319"/>
      <c r="D550" s="141" t="s">
        <v>59</v>
      </c>
      <c r="E550" s="320" t="s">
        <v>60</v>
      </c>
      <c r="F550" s="320"/>
    </row>
    <row r="551" spans="1:6" ht="15.75" x14ac:dyDescent="0.2">
      <c r="A551" s="329" t="s">
        <v>72</v>
      </c>
      <c r="B551" s="332"/>
      <c r="C551" s="335" t="s">
        <v>62</v>
      </c>
      <c r="D551" s="338">
        <v>0.23100000000000001</v>
      </c>
      <c r="E551" s="148">
        <f>B551*1000</f>
        <v>0</v>
      </c>
      <c r="F551" s="4" t="s">
        <v>63</v>
      </c>
    </row>
    <row r="552" spans="1:6" ht="15.75" x14ac:dyDescent="0.2">
      <c r="A552" s="330"/>
      <c r="B552" s="333"/>
      <c r="C552" s="336"/>
      <c r="D552" s="339"/>
      <c r="E552" s="149">
        <f>B551/D551</f>
        <v>0</v>
      </c>
      <c r="F552" s="5" t="s">
        <v>64</v>
      </c>
    </row>
    <row r="553" spans="1:6" ht="16.5" thickBot="1" x14ac:dyDescent="0.25">
      <c r="A553" s="330"/>
      <c r="B553" s="334"/>
      <c r="C553" s="337"/>
      <c r="D553" s="340"/>
      <c r="E553" s="150">
        <f>(B551/D551)*1000</f>
        <v>0</v>
      </c>
      <c r="F553" s="6" t="s">
        <v>65</v>
      </c>
    </row>
    <row r="554" spans="1:6" ht="13.5" thickBot="1" x14ac:dyDescent="0.25">
      <c r="A554" s="330"/>
      <c r="B554" s="143"/>
      <c r="C554" s="145"/>
      <c r="D554" s="144"/>
      <c r="E554" s="3"/>
      <c r="F554" s="8"/>
    </row>
    <row r="555" spans="1:6" ht="15.75" x14ac:dyDescent="0.2">
      <c r="A555" s="330"/>
      <c r="B555" s="332"/>
      <c r="C555" s="335" t="s">
        <v>63</v>
      </c>
      <c r="D555" s="338">
        <v>0.23100000000000001</v>
      </c>
      <c r="E555" s="148">
        <f>B555/1000</f>
        <v>0</v>
      </c>
      <c r="F555" s="4" t="s">
        <v>62</v>
      </c>
    </row>
    <row r="556" spans="1:6" ht="15.75" x14ac:dyDescent="0.2">
      <c r="A556" s="330"/>
      <c r="B556" s="333"/>
      <c r="C556" s="336"/>
      <c r="D556" s="339"/>
      <c r="E556" s="149">
        <f>E555/D555</f>
        <v>0</v>
      </c>
      <c r="F556" s="5" t="s">
        <v>64</v>
      </c>
    </row>
    <row r="557" spans="1:6" ht="16.5" thickBot="1" x14ac:dyDescent="0.25">
      <c r="A557" s="330"/>
      <c r="B557" s="334"/>
      <c r="C557" s="337"/>
      <c r="D557" s="340"/>
      <c r="E557" s="150">
        <f>(E555/D555)*1000</f>
        <v>0</v>
      </c>
      <c r="F557" s="6" t="s">
        <v>65</v>
      </c>
    </row>
    <row r="558" spans="1:6" ht="13.5" thickBot="1" x14ac:dyDescent="0.25">
      <c r="A558" s="330"/>
      <c r="B558" s="143"/>
      <c r="C558" s="145"/>
      <c r="D558" s="144"/>
      <c r="E558" s="3"/>
      <c r="F558" s="8"/>
    </row>
    <row r="559" spans="1:6" ht="15.75" x14ac:dyDescent="0.2">
      <c r="A559" s="330"/>
      <c r="B559" s="332">
        <v>0.5</v>
      </c>
      <c r="C559" s="335" t="s">
        <v>64</v>
      </c>
      <c r="D559" s="338">
        <v>0.23100000000000001</v>
      </c>
      <c r="E559" s="148">
        <f>B559*D559</f>
        <v>0.11550000000000001</v>
      </c>
      <c r="F559" s="4" t="s">
        <v>62</v>
      </c>
    </row>
    <row r="560" spans="1:6" ht="15.75" x14ac:dyDescent="0.2">
      <c r="A560" s="330"/>
      <c r="B560" s="333"/>
      <c r="C560" s="336"/>
      <c r="D560" s="339"/>
      <c r="E560" s="149">
        <f>E559*1000</f>
        <v>115.5</v>
      </c>
      <c r="F560" s="5" t="s">
        <v>63</v>
      </c>
    </row>
    <row r="561" spans="1:6" ht="16.5" thickBot="1" x14ac:dyDescent="0.25">
      <c r="A561" s="330"/>
      <c r="B561" s="334"/>
      <c r="C561" s="337"/>
      <c r="D561" s="340"/>
      <c r="E561" s="150">
        <f>(E559/D559)*1000</f>
        <v>500</v>
      </c>
      <c r="F561" s="6" t="s">
        <v>65</v>
      </c>
    </row>
    <row r="562" spans="1:6" ht="13.5" thickBot="1" x14ac:dyDescent="0.25">
      <c r="A562" s="330"/>
      <c r="B562" s="143"/>
      <c r="C562" s="145"/>
      <c r="D562" s="144"/>
      <c r="E562" s="3"/>
      <c r="F562" s="8"/>
    </row>
    <row r="563" spans="1:6" ht="15.75" x14ac:dyDescent="0.2">
      <c r="A563" s="330"/>
      <c r="B563" s="332"/>
      <c r="C563" s="335" t="s">
        <v>65</v>
      </c>
      <c r="D563" s="338">
        <v>0.23100000000000001</v>
      </c>
      <c r="E563" s="148">
        <f>(B563*D563)/1000</f>
        <v>0</v>
      </c>
      <c r="F563" s="4" t="s">
        <v>62</v>
      </c>
    </row>
    <row r="564" spans="1:6" ht="15.75" x14ac:dyDescent="0.2">
      <c r="A564" s="330"/>
      <c r="B564" s="333"/>
      <c r="C564" s="336"/>
      <c r="D564" s="339"/>
      <c r="E564" s="149">
        <f>E563*1000</f>
        <v>0</v>
      </c>
      <c r="F564" s="5" t="s">
        <v>63</v>
      </c>
    </row>
    <row r="565" spans="1:6" ht="16.5" thickBot="1" x14ac:dyDescent="0.25">
      <c r="A565" s="331"/>
      <c r="B565" s="334"/>
      <c r="C565" s="337"/>
      <c r="D565" s="340"/>
      <c r="E565" s="150">
        <f>E563/D563</f>
        <v>0</v>
      </c>
      <c r="F565" s="6" t="s">
        <v>64</v>
      </c>
    </row>
    <row r="566" spans="1:6" ht="33.75" customHeight="1" x14ac:dyDescent="0.2">
      <c r="B566" s="142" t="s">
        <v>43</v>
      </c>
    </row>
    <row r="568" spans="1:6" ht="16.5" thickBot="1" x14ac:dyDescent="0.25">
      <c r="B568" s="319" t="s">
        <v>58</v>
      </c>
      <c r="C568" s="319"/>
      <c r="D568" s="141" t="s">
        <v>59</v>
      </c>
      <c r="E568" s="320" t="s">
        <v>60</v>
      </c>
      <c r="F568" s="320"/>
    </row>
    <row r="569" spans="1:6" ht="15.75" x14ac:dyDescent="0.2">
      <c r="A569" s="329" t="s">
        <v>73</v>
      </c>
      <c r="B569" s="332"/>
      <c r="C569" s="335" t="s">
        <v>62</v>
      </c>
      <c r="D569" s="338">
        <v>0.254</v>
      </c>
      <c r="E569" s="148">
        <f>B569*1000</f>
        <v>0</v>
      </c>
      <c r="F569" s="4" t="s">
        <v>63</v>
      </c>
    </row>
    <row r="570" spans="1:6" ht="15.75" x14ac:dyDescent="0.2">
      <c r="A570" s="330"/>
      <c r="B570" s="333"/>
      <c r="C570" s="336"/>
      <c r="D570" s="339"/>
      <c r="E570" s="149">
        <f>B569/D569</f>
        <v>0</v>
      </c>
      <c r="F570" s="5" t="s">
        <v>64</v>
      </c>
    </row>
    <row r="571" spans="1:6" ht="16.5" thickBot="1" x14ac:dyDescent="0.25">
      <c r="A571" s="330"/>
      <c r="B571" s="334"/>
      <c r="C571" s="337"/>
      <c r="D571" s="340"/>
      <c r="E571" s="150">
        <f>(B569/D569)*1000</f>
        <v>0</v>
      </c>
      <c r="F571" s="6" t="s">
        <v>65</v>
      </c>
    </row>
    <row r="572" spans="1:6" ht="13.5" thickBot="1" x14ac:dyDescent="0.25">
      <c r="A572" s="330"/>
      <c r="B572" s="143"/>
      <c r="C572" s="145"/>
      <c r="D572" s="144"/>
      <c r="E572" s="3"/>
      <c r="F572" s="8"/>
    </row>
    <row r="573" spans="1:6" ht="15.75" x14ac:dyDescent="0.2">
      <c r="A573" s="330"/>
      <c r="B573" s="332"/>
      <c r="C573" s="335" t="s">
        <v>63</v>
      </c>
      <c r="D573" s="338">
        <v>0.254</v>
      </c>
      <c r="E573" s="148">
        <f>B573/1000</f>
        <v>0</v>
      </c>
      <c r="F573" s="4" t="s">
        <v>62</v>
      </c>
    </row>
    <row r="574" spans="1:6" ht="15.75" x14ac:dyDescent="0.2">
      <c r="A574" s="330"/>
      <c r="B574" s="333"/>
      <c r="C574" s="336"/>
      <c r="D574" s="339"/>
      <c r="E574" s="149">
        <f>E573/D573</f>
        <v>0</v>
      </c>
      <c r="F574" s="5" t="s">
        <v>64</v>
      </c>
    </row>
    <row r="575" spans="1:6" ht="16.5" thickBot="1" x14ac:dyDescent="0.25">
      <c r="A575" s="330"/>
      <c r="B575" s="334"/>
      <c r="C575" s="337"/>
      <c r="D575" s="340"/>
      <c r="E575" s="150">
        <f>(E573/D573)*1000</f>
        <v>0</v>
      </c>
      <c r="F575" s="6" t="s">
        <v>65</v>
      </c>
    </row>
    <row r="576" spans="1:6" ht="13.5" thickBot="1" x14ac:dyDescent="0.25">
      <c r="A576" s="330"/>
      <c r="B576" s="143"/>
      <c r="C576" s="145"/>
      <c r="D576" s="144"/>
      <c r="E576" s="3"/>
      <c r="F576" s="8"/>
    </row>
    <row r="577" spans="1:6" ht="15.75" x14ac:dyDescent="0.2">
      <c r="A577" s="330"/>
      <c r="B577" s="332"/>
      <c r="C577" s="335" t="s">
        <v>64</v>
      </c>
      <c r="D577" s="338">
        <v>0.254</v>
      </c>
      <c r="E577" s="148">
        <f>B577*D577</f>
        <v>0</v>
      </c>
      <c r="F577" s="4" t="s">
        <v>62</v>
      </c>
    </row>
    <row r="578" spans="1:6" ht="15.75" x14ac:dyDescent="0.2">
      <c r="A578" s="330"/>
      <c r="B578" s="333"/>
      <c r="C578" s="336"/>
      <c r="D578" s="339"/>
      <c r="E578" s="149">
        <f>E577*1000</f>
        <v>0</v>
      </c>
      <c r="F578" s="5" t="s">
        <v>63</v>
      </c>
    </row>
    <row r="579" spans="1:6" ht="16.5" thickBot="1" x14ac:dyDescent="0.25">
      <c r="A579" s="330"/>
      <c r="B579" s="334"/>
      <c r="C579" s="337"/>
      <c r="D579" s="340"/>
      <c r="E579" s="150">
        <f>(E577/D577)*1000</f>
        <v>0</v>
      </c>
      <c r="F579" s="6" t="s">
        <v>65</v>
      </c>
    </row>
    <row r="580" spans="1:6" ht="13.5" thickBot="1" x14ac:dyDescent="0.25">
      <c r="A580" s="330"/>
      <c r="B580" s="143"/>
      <c r="C580" s="145"/>
      <c r="D580" s="144"/>
      <c r="E580" s="3"/>
      <c r="F580" s="8"/>
    </row>
    <row r="581" spans="1:6" ht="15.75" x14ac:dyDescent="0.2">
      <c r="A581" s="330"/>
      <c r="B581" s="332"/>
      <c r="C581" s="335" t="s">
        <v>65</v>
      </c>
      <c r="D581" s="338">
        <v>0.254</v>
      </c>
      <c r="E581" s="148">
        <f>(B581*D581)/1000</f>
        <v>0</v>
      </c>
      <c r="F581" s="4" t="s">
        <v>62</v>
      </c>
    </row>
    <row r="582" spans="1:6" ht="15.75" x14ac:dyDescent="0.2">
      <c r="A582" s="330"/>
      <c r="B582" s="333"/>
      <c r="C582" s="336"/>
      <c r="D582" s="339"/>
      <c r="E582" s="149">
        <f>E581*1000</f>
        <v>0</v>
      </c>
      <c r="F582" s="5" t="s">
        <v>63</v>
      </c>
    </row>
    <row r="583" spans="1:6" ht="16.5" thickBot="1" x14ac:dyDescent="0.25">
      <c r="A583" s="331"/>
      <c r="B583" s="334"/>
      <c r="C583" s="337"/>
      <c r="D583" s="340"/>
      <c r="E583" s="150">
        <f>E581/D581</f>
        <v>0</v>
      </c>
      <c r="F583" s="6" t="s">
        <v>64</v>
      </c>
    </row>
    <row r="584" spans="1:6" ht="33" customHeight="1" x14ac:dyDescent="0.2">
      <c r="B584" s="142" t="s">
        <v>43</v>
      </c>
    </row>
    <row r="586" spans="1:6" ht="16.5" thickBot="1" x14ac:dyDescent="0.25">
      <c r="B586" s="319" t="s">
        <v>58</v>
      </c>
      <c r="C586" s="319"/>
      <c r="D586" s="141" t="s">
        <v>59</v>
      </c>
      <c r="E586" s="320" t="s">
        <v>60</v>
      </c>
      <c r="F586" s="320"/>
    </row>
    <row r="587" spans="1:6" ht="15.75" x14ac:dyDescent="0.2">
      <c r="A587" s="329" t="s">
        <v>74</v>
      </c>
      <c r="B587" s="332"/>
      <c r="C587" s="335" t="s">
        <v>62</v>
      </c>
      <c r="D587" s="338">
        <v>0.5</v>
      </c>
      <c r="E587" s="148">
        <f>B587*1000</f>
        <v>0</v>
      </c>
      <c r="F587" s="4" t="s">
        <v>63</v>
      </c>
    </row>
    <row r="588" spans="1:6" ht="15.75" x14ac:dyDescent="0.2">
      <c r="A588" s="330"/>
      <c r="B588" s="333"/>
      <c r="C588" s="336"/>
      <c r="D588" s="339"/>
      <c r="E588" s="149">
        <f>B587/D587</f>
        <v>0</v>
      </c>
      <c r="F588" s="5" t="s">
        <v>64</v>
      </c>
    </row>
    <row r="589" spans="1:6" ht="16.5" thickBot="1" x14ac:dyDescent="0.25">
      <c r="A589" s="330"/>
      <c r="B589" s="334"/>
      <c r="C589" s="337"/>
      <c r="D589" s="340"/>
      <c r="E589" s="150">
        <f>(B587/D587)*1000</f>
        <v>0</v>
      </c>
      <c r="F589" s="6" t="s">
        <v>65</v>
      </c>
    </row>
    <row r="590" spans="1:6" ht="13.5" thickBot="1" x14ac:dyDescent="0.25">
      <c r="A590" s="330"/>
      <c r="B590" s="143"/>
      <c r="C590" s="145"/>
      <c r="D590" s="144"/>
      <c r="E590" s="3"/>
      <c r="F590" s="8"/>
    </row>
    <row r="591" spans="1:6" ht="15.75" x14ac:dyDescent="0.2">
      <c r="A591" s="330"/>
      <c r="B591" s="332"/>
      <c r="C591" s="335" t="s">
        <v>63</v>
      </c>
      <c r="D591" s="338">
        <v>0.5</v>
      </c>
      <c r="E591" s="148">
        <f>B591/1000</f>
        <v>0</v>
      </c>
      <c r="F591" s="4" t="s">
        <v>62</v>
      </c>
    </row>
    <row r="592" spans="1:6" ht="15.75" x14ac:dyDescent="0.2">
      <c r="A592" s="330"/>
      <c r="B592" s="333"/>
      <c r="C592" s="336"/>
      <c r="D592" s="339"/>
      <c r="E592" s="149">
        <f>E591/D591</f>
        <v>0</v>
      </c>
      <c r="F592" s="5" t="s">
        <v>64</v>
      </c>
    </row>
    <row r="593" spans="1:6" ht="16.5" thickBot="1" x14ac:dyDescent="0.25">
      <c r="A593" s="330"/>
      <c r="B593" s="334"/>
      <c r="C593" s="337"/>
      <c r="D593" s="340"/>
      <c r="E593" s="150">
        <f>(E591/D591)*1000</f>
        <v>0</v>
      </c>
      <c r="F593" s="6" t="s">
        <v>65</v>
      </c>
    </row>
    <row r="594" spans="1:6" ht="13.5" thickBot="1" x14ac:dyDescent="0.25">
      <c r="A594" s="330"/>
      <c r="B594" s="143"/>
      <c r="C594" s="145"/>
      <c r="D594" s="144"/>
      <c r="E594" s="3"/>
      <c r="F594" s="8"/>
    </row>
    <row r="595" spans="1:6" ht="15.75" x14ac:dyDescent="0.2">
      <c r="A595" s="330"/>
      <c r="B595" s="332"/>
      <c r="C595" s="335" t="s">
        <v>64</v>
      </c>
      <c r="D595" s="338">
        <v>0.5</v>
      </c>
      <c r="E595" s="148">
        <f>B595*D595</f>
        <v>0</v>
      </c>
      <c r="F595" s="4" t="s">
        <v>62</v>
      </c>
    </row>
    <row r="596" spans="1:6" ht="15.75" x14ac:dyDescent="0.2">
      <c r="A596" s="330"/>
      <c r="B596" s="333"/>
      <c r="C596" s="336"/>
      <c r="D596" s="339"/>
      <c r="E596" s="149">
        <f>E595*1000</f>
        <v>0</v>
      </c>
      <c r="F596" s="5" t="s">
        <v>63</v>
      </c>
    </row>
    <row r="597" spans="1:6" ht="16.5" thickBot="1" x14ac:dyDescent="0.25">
      <c r="A597" s="330"/>
      <c r="B597" s="334"/>
      <c r="C597" s="337"/>
      <c r="D597" s="340"/>
      <c r="E597" s="150">
        <f>(E595/D595)*1000</f>
        <v>0</v>
      </c>
      <c r="F597" s="6" t="s">
        <v>65</v>
      </c>
    </row>
    <row r="598" spans="1:6" ht="13.5" thickBot="1" x14ac:dyDescent="0.25">
      <c r="A598" s="330"/>
      <c r="B598" s="143"/>
      <c r="C598" s="145"/>
      <c r="D598" s="144"/>
      <c r="E598" s="3"/>
      <c r="F598" s="8"/>
    </row>
    <row r="599" spans="1:6" ht="15.75" x14ac:dyDescent="0.2">
      <c r="A599" s="330"/>
      <c r="B599" s="332"/>
      <c r="C599" s="335" t="s">
        <v>65</v>
      </c>
      <c r="D599" s="338">
        <v>0.5</v>
      </c>
      <c r="E599" s="148">
        <f>(B599*D599)/1000</f>
        <v>0</v>
      </c>
      <c r="F599" s="4" t="s">
        <v>62</v>
      </c>
    </row>
    <row r="600" spans="1:6" ht="15.75" x14ac:dyDescent="0.2">
      <c r="A600" s="330"/>
      <c r="B600" s="333"/>
      <c r="C600" s="336"/>
      <c r="D600" s="339"/>
      <c r="E600" s="149">
        <f>E599*1000</f>
        <v>0</v>
      </c>
      <c r="F600" s="5" t="s">
        <v>63</v>
      </c>
    </row>
    <row r="601" spans="1:6" ht="16.5" thickBot="1" x14ac:dyDescent="0.25">
      <c r="A601" s="331"/>
      <c r="B601" s="334"/>
      <c r="C601" s="337"/>
      <c r="D601" s="340"/>
      <c r="E601" s="150">
        <f>E599/D599</f>
        <v>0</v>
      </c>
      <c r="F601" s="6" t="s">
        <v>64</v>
      </c>
    </row>
    <row r="602" spans="1:6" ht="36" customHeight="1" x14ac:dyDescent="0.2">
      <c r="B602" s="142" t="s">
        <v>43</v>
      </c>
    </row>
    <row r="604" spans="1:6" ht="16.5" thickBot="1" x14ac:dyDescent="0.25">
      <c r="B604" s="319" t="s">
        <v>58</v>
      </c>
      <c r="C604" s="319"/>
      <c r="D604" s="141" t="s">
        <v>59</v>
      </c>
      <c r="E604" s="320" t="s">
        <v>60</v>
      </c>
      <c r="F604" s="320"/>
    </row>
    <row r="605" spans="1:6" ht="15.75" x14ac:dyDescent="0.2">
      <c r="A605" s="329" t="s">
        <v>227</v>
      </c>
      <c r="B605" s="332"/>
      <c r="C605" s="335" t="s">
        <v>62</v>
      </c>
      <c r="D605" s="338">
        <v>0.38600000000000001</v>
      </c>
      <c r="E605" s="148">
        <f>B605*1000</f>
        <v>0</v>
      </c>
      <c r="F605" s="4" t="s">
        <v>63</v>
      </c>
    </row>
    <row r="606" spans="1:6" ht="15.75" x14ac:dyDescent="0.2">
      <c r="A606" s="330"/>
      <c r="B606" s="333"/>
      <c r="C606" s="336"/>
      <c r="D606" s="339"/>
      <c r="E606" s="149">
        <f>B605/D605</f>
        <v>0</v>
      </c>
      <c r="F606" s="5" t="s">
        <v>64</v>
      </c>
    </row>
    <row r="607" spans="1:6" ht="16.5" thickBot="1" x14ac:dyDescent="0.25">
      <c r="A607" s="330"/>
      <c r="B607" s="334"/>
      <c r="C607" s="337"/>
      <c r="D607" s="340"/>
      <c r="E607" s="150">
        <f>(B605/D605)*1000</f>
        <v>0</v>
      </c>
      <c r="F607" s="6" t="s">
        <v>65</v>
      </c>
    </row>
    <row r="608" spans="1:6" ht="13.5" thickBot="1" x14ac:dyDescent="0.25">
      <c r="A608" s="330"/>
      <c r="B608" s="143"/>
      <c r="C608" s="145"/>
      <c r="D608" s="144"/>
      <c r="E608" s="3"/>
      <c r="F608" s="8"/>
    </row>
    <row r="609" spans="1:6" ht="15.75" x14ac:dyDescent="0.2">
      <c r="A609" s="330"/>
      <c r="B609" s="332"/>
      <c r="C609" s="335" t="s">
        <v>63</v>
      </c>
      <c r="D609" s="338">
        <v>0.38600000000000001</v>
      </c>
      <c r="E609" s="148">
        <f>B609/1000</f>
        <v>0</v>
      </c>
      <c r="F609" s="4" t="s">
        <v>62</v>
      </c>
    </row>
    <row r="610" spans="1:6" ht="15.75" x14ac:dyDescent="0.2">
      <c r="A610" s="330"/>
      <c r="B610" s="333"/>
      <c r="C610" s="336"/>
      <c r="D610" s="339"/>
      <c r="E610" s="149">
        <f>E609/D609</f>
        <v>0</v>
      </c>
      <c r="F610" s="5" t="s">
        <v>64</v>
      </c>
    </row>
    <row r="611" spans="1:6" ht="16.5" thickBot="1" x14ac:dyDescent="0.25">
      <c r="A611" s="330"/>
      <c r="B611" s="334"/>
      <c r="C611" s="337"/>
      <c r="D611" s="340"/>
      <c r="E611" s="150">
        <f>(E609/D609)*1000</f>
        <v>0</v>
      </c>
      <c r="F611" s="6" t="s">
        <v>65</v>
      </c>
    </row>
    <row r="612" spans="1:6" ht="13.5" thickBot="1" x14ac:dyDescent="0.25">
      <c r="A612" s="330"/>
      <c r="B612" s="143"/>
      <c r="C612" s="145"/>
      <c r="D612" s="144"/>
      <c r="E612" s="3"/>
      <c r="F612" s="8"/>
    </row>
    <row r="613" spans="1:6" ht="15.75" x14ac:dyDescent="0.2">
      <c r="A613" s="330"/>
      <c r="B613" s="332"/>
      <c r="C613" s="335" t="s">
        <v>64</v>
      </c>
      <c r="D613" s="338">
        <v>0.38600000000000001</v>
      </c>
      <c r="E613" s="148">
        <f>B613*D613</f>
        <v>0</v>
      </c>
      <c r="F613" s="4" t="s">
        <v>62</v>
      </c>
    </row>
    <row r="614" spans="1:6" ht="15.75" x14ac:dyDescent="0.2">
      <c r="A614" s="330"/>
      <c r="B614" s="333"/>
      <c r="C614" s="336"/>
      <c r="D614" s="339"/>
      <c r="E614" s="149">
        <f>E613*1000</f>
        <v>0</v>
      </c>
      <c r="F614" s="5" t="s">
        <v>63</v>
      </c>
    </row>
    <row r="615" spans="1:6" ht="16.5" thickBot="1" x14ac:dyDescent="0.25">
      <c r="A615" s="330"/>
      <c r="B615" s="334"/>
      <c r="C615" s="337"/>
      <c r="D615" s="340"/>
      <c r="E615" s="150">
        <f>(E613/D613)*1000</f>
        <v>0</v>
      </c>
      <c r="F615" s="6" t="s">
        <v>65</v>
      </c>
    </row>
    <row r="616" spans="1:6" ht="13.5" thickBot="1" x14ac:dyDescent="0.25">
      <c r="A616" s="330"/>
      <c r="B616" s="143"/>
      <c r="C616" s="145"/>
      <c r="D616" s="144"/>
      <c r="E616" s="3"/>
      <c r="F616" s="8"/>
    </row>
    <row r="617" spans="1:6" ht="15.75" x14ac:dyDescent="0.2">
      <c r="A617" s="330"/>
      <c r="B617" s="332"/>
      <c r="C617" s="335" t="s">
        <v>65</v>
      </c>
      <c r="D617" s="338">
        <v>0.38600000000000001</v>
      </c>
      <c r="E617" s="148">
        <f>(B617*D617)/1000</f>
        <v>0</v>
      </c>
      <c r="F617" s="4" t="s">
        <v>62</v>
      </c>
    </row>
    <row r="618" spans="1:6" ht="15.75" x14ac:dyDescent="0.2">
      <c r="A618" s="330"/>
      <c r="B618" s="333"/>
      <c r="C618" s="336"/>
      <c r="D618" s="339"/>
      <c r="E618" s="149">
        <f>E617*1000</f>
        <v>0</v>
      </c>
      <c r="F618" s="5" t="s">
        <v>63</v>
      </c>
    </row>
    <row r="619" spans="1:6" ht="16.5" thickBot="1" x14ac:dyDescent="0.25">
      <c r="A619" s="331"/>
      <c r="B619" s="334"/>
      <c r="C619" s="337"/>
      <c r="D619" s="340"/>
      <c r="E619" s="150">
        <f>E617/D617</f>
        <v>0</v>
      </c>
      <c r="F619" s="6" t="s">
        <v>64</v>
      </c>
    </row>
    <row r="620" spans="1:6" ht="33" customHeight="1" x14ac:dyDescent="0.2">
      <c r="B620" s="142" t="s">
        <v>43</v>
      </c>
    </row>
    <row r="622" spans="1:6" ht="16.5" thickBot="1" x14ac:dyDescent="0.25">
      <c r="B622" s="319" t="s">
        <v>58</v>
      </c>
      <c r="C622" s="319"/>
      <c r="D622" s="141" t="s">
        <v>59</v>
      </c>
      <c r="E622" s="320" t="s">
        <v>60</v>
      </c>
      <c r="F622" s="320"/>
    </row>
    <row r="623" spans="1:6" ht="15.75" x14ac:dyDescent="0.2">
      <c r="A623" s="329" t="s">
        <v>75</v>
      </c>
      <c r="B623" s="332"/>
      <c r="C623" s="335" t="s">
        <v>62</v>
      </c>
      <c r="D623" s="338">
        <v>1.113</v>
      </c>
      <c r="E623" s="148">
        <f>B623*1000</f>
        <v>0</v>
      </c>
      <c r="F623" s="4" t="s">
        <v>63</v>
      </c>
    </row>
    <row r="624" spans="1:6" ht="15.75" x14ac:dyDescent="0.2">
      <c r="A624" s="330"/>
      <c r="B624" s="333"/>
      <c r="C624" s="336"/>
      <c r="D624" s="339"/>
      <c r="E624" s="149">
        <f>B623/D623</f>
        <v>0</v>
      </c>
      <c r="F624" s="5" t="s">
        <v>64</v>
      </c>
    </row>
    <row r="625" spans="1:6" ht="16.5" thickBot="1" x14ac:dyDescent="0.25">
      <c r="A625" s="330"/>
      <c r="B625" s="334"/>
      <c r="C625" s="337"/>
      <c r="D625" s="340"/>
      <c r="E625" s="150">
        <f>(B623/D623)*1000</f>
        <v>0</v>
      </c>
      <c r="F625" s="6" t="s">
        <v>65</v>
      </c>
    </row>
    <row r="626" spans="1:6" ht="13.5" thickBot="1" x14ac:dyDescent="0.25">
      <c r="A626" s="330"/>
      <c r="B626" s="143"/>
      <c r="C626" s="145"/>
      <c r="D626" s="144"/>
      <c r="E626" s="3"/>
      <c r="F626" s="8"/>
    </row>
    <row r="627" spans="1:6" ht="15.75" x14ac:dyDescent="0.2">
      <c r="A627" s="330"/>
      <c r="B627" s="332"/>
      <c r="C627" s="335" t="s">
        <v>63</v>
      </c>
      <c r="D627" s="338">
        <v>1.113</v>
      </c>
      <c r="E627" s="148">
        <f>B627/1000</f>
        <v>0</v>
      </c>
      <c r="F627" s="4" t="s">
        <v>62</v>
      </c>
    </row>
    <row r="628" spans="1:6" ht="15.75" x14ac:dyDescent="0.2">
      <c r="A628" s="330"/>
      <c r="B628" s="333"/>
      <c r="C628" s="336"/>
      <c r="D628" s="339"/>
      <c r="E628" s="149">
        <f>E627/D627</f>
        <v>0</v>
      </c>
      <c r="F628" s="5" t="s">
        <v>64</v>
      </c>
    </row>
    <row r="629" spans="1:6" ht="16.5" thickBot="1" x14ac:dyDescent="0.25">
      <c r="A629" s="330"/>
      <c r="B629" s="334"/>
      <c r="C629" s="337"/>
      <c r="D629" s="340"/>
      <c r="E629" s="150">
        <f>(E627/D627)*1000</f>
        <v>0</v>
      </c>
      <c r="F629" s="6" t="s">
        <v>65</v>
      </c>
    </row>
    <row r="630" spans="1:6" ht="13.5" thickBot="1" x14ac:dyDescent="0.25">
      <c r="A630" s="330"/>
      <c r="B630" s="143"/>
      <c r="C630" s="145"/>
      <c r="D630" s="144"/>
      <c r="E630" s="3"/>
      <c r="F630" s="8"/>
    </row>
    <row r="631" spans="1:6" ht="15.75" x14ac:dyDescent="0.2">
      <c r="A631" s="330"/>
      <c r="B631" s="332"/>
      <c r="C631" s="335" t="s">
        <v>64</v>
      </c>
      <c r="D631" s="338">
        <v>1.113</v>
      </c>
      <c r="E631" s="148">
        <f>B631*D631</f>
        <v>0</v>
      </c>
      <c r="F631" s="4" t="s">
        <v>62</v>
      </c>
    </row>
    <row r="632" spans="1:6" ht="15.75" x14ac:dyDescent="0.2">
      <c r="A632" s="330"/>
      <c r="B632" s="333"/>
      <c r="C632" s="336"/>
      <c r="D632" s="339"/>
      <c r="E632" s="149">
        <f>E631*1000</f>
        <v>0</v>
      </c>
      <c r="F632" s="5" t="s">
        <v>63</v>
      </c>
    </row>
    <row r="633" spans="1:6" ht="16.5" thickBot="1" x14ac:dyDescent="0.25">
      <c r="A633" s="330"/>
      <c r="B633" s="334"/>
      <c r="C633" s="337"/>
      <c r="D633" s="340"/>
      <c r="E633" s="150">
        <f>(E631/D631)*1000</f>
        <v>0</v>
      </c>
      <c r="F633" s="6" t="s">
        <v>65</v>
      </c>
    </row>
    <row r="634" spans="1:6" ht="13.5" thickBot="1" x14ac:dyDescent="0.25">
      <c r="A634" s="330"/>
      <c r="B634" s="143"/>
      <c r="C634" s="145"/>
      <c r="D634" s="144"/>
      <c r="E634" s="3"/>
      <c r="F634" s="8"/>
    </row>
    <row r="635" spans="1:6" ht="15.75" x14ac:dyDescent="0.2">
      <c r="A635" s="330"/>
      <c r="B635" s="332"/>
      <c r="C635" s="335" t="s">
        <v>65</v>
      </c>
      <c r="D635" s="338">
        <v>1.113</v>
      </c>
      <c r="E635" s="148">
        <f>(B635*D635)/1000</f>
        <v>0</v>
      </c>
      <c r="F635" s="4" t="s">
        <v>62</v>
      </c>
    </row>
    <row r="636" spans="1:6" ht="15.75" x14ac:dyDescent="0.2">
      <c r="A636" s="330"/>
      <c r="B636" s="333"/>
      <c r="C636" s="336"/>
      <c r="D636" s="339"/>
      <c r="E636" s="149">
        <f>E635*1000</f>
        <v>0</v>
      </c>
      <c r="F636" s="5" t="s">
        <v>63</v>
      </c>
    </row>
    <row r="637" spans="1:6" ht="16.5" thickBot="1" x14ac:dyDescent="0.25">
      <c r="A637" s="331"/>
      <c r="B637" s="334"/>
      <c r="C637" s="337"/>
      <c r="D637" s="340"/>
      <c r="E637" s="150">
        <f>E635/D635</f>
        <v>0</v>
      </c>
      <c r="F637" s="6" t="s">
        <v>64</v>
      </c>
    </row>
    <row r="638" spans="1:6" ht="35.25" customHeight="1" x14ac:dyDescent="0.2">
      <c r="B638" s="142" t="s">
        <v>43</v>
      </c>
    </row>
    <row r="640" spans="1:6" ht="16.5" thickBot="1" x14ac:dyDescent="0.25">
      <c r="B640" s="319" t="s">
        <v>58</v>
      </c>
      <c r="C640" s="319"/>
      <c r="D640" s="141" t="s">
        <v>59</v>
      </c>
      <c r="E640" s="320" t="s">
        <v>60</v>
      </c>
      <c r="F640" s="320"/>
    </row>
    <row r="641" spans="1:6" ht="15.75" x14ac:dyDescent="0.2">
      <c r="A641" s="329" t="s">
        <v>76</v>
      </c>
      <c r="B641" s="332"/>
      <c r="C641" s="335" t="s">
        <v>62</v>
      </c>
      <c r="D641" s="338">
        <v>0.92200000000000004</v>
      </c>
      <c r="E641" s="148">
        <f>B641*1000</f>
        <v>0</v>
      </c>
      <c r="F641" s="4" t="s">
        <v>63</v>
      </c>
    </row>
    <row r="642" spans="1:6" ht="15.75" x14ac:dyDescent="0.2">
      <c r="A642" s="330"/>
      <c r="B642" s="333"/>
      <c r="C642" s="336"/>
      <c r="D642" s="339"/>
      <c r="E642" s="149">
        <f>B641/D641</f>
        <v>0</v>
      </c>
      <c r="F642" s="5" t="s">
        <v>64</v>
      </c>
    </row>
    <row r="643" spans="1:6" ht="16.5" thickBot="1" x14ac:dyDescent="0.25">
      <c r="A643" s="330"/>
      <c r="B643" s="334"/>
      <c r="C643" s="337"/>
      <c r="D643" s="340"/>
      <c r="E643" s="150">
        <f>(B641/D641)*1000</f>
        <v>0</v>
      </c>
      <c r="F643" s="6" t="s">
        <v>65</v>
      </c>
    </row>
    <row r="644" spans="1:6" ht="13.5" thickBot="1" x14ac:dyDescent="0.25">
      <c r="A644" s="330"/>
      <c r="B644" s="143"/>
      <c r="C644" s="145"/>
      <c r="D644" s="144"/>
      <c r="E644" s="3"/>
      <c r="F644" s="8"/>
    </row>
    <row r="645" spans="1:6" ht="15.75" x14ac:dyDescent="0.2">
      <c r="A645" s="330"/>
      <c r="B645" s="332"/>
      <c r="C645" s="335" t="s">
        <v>63</v>
      </c>
      <c r="D645" s="338">
        <v>0.92200000000000004</v>
      </c>
      <c r="E645" s="148">
        <f>B645/1000</f>
        <v>0</v>
      </c>
      <c r="F645" s="4" t="s">
        <v>62</v>
      </c>
    </row>
    <row r="646" spans="1:6" ht="15.75" x14ac:dyDescent="0.2">
      <c r="A646" s="330"/>
      <c r="B646" s="333"/>
      <c r="C646" s="336"/>
      <c r="D646" s="339"/>
      <c r="E646" s="149">
        <f>E645/D645</f>
        <v>0</v>
      </c>
      <c r="F646" s="5" t="s">
        <v>64</v>
      </c>
    </row>
    <row r="647" spans="1:6" ht="16.5" thickBot="1" x14ac:dyDescent="0.25">
      <c r="A647" s="330"/>
      <c r="B647" s="334"/>
      <c r="C647" s="337"/>
      <c r="D647" s="340"/>
      <c r="E647" s="150">
        <f>(E645/D645)*1000</f>
        <v>0</v>
      </c>
      <c r="F647" s="6" t="s">
        <v>65</v>
      </c>
    </row>
    <row r="648" spans="1:6" ht="13.5" thickBot="1" x14ac:dyDescent="0.25">
      <c r="A648" s="330"/>
      <c r="B648" s="143"/>
      <c r="C648" s="145"/>
      <c r="D648" s="144"/>
      <c r="E648" s="3"/>
      <c r="F648" s="8"/>
    </row>
    <row r="649" spans="1:6" ht="15.75" x14ac:dyDescent="0.2">
      <c r="A649" s="330"/>
      <c r="B649" s="332"/>
      <c r="C649" s="335" t="s">
        <v>64</v>
      </c>
      <c r="D649" s="338">
        <v>0.92200000000000004</v>
      </c>
      <c r="E649" s="148">
        <f>B649*D649</f>
        <v>0</v>
      </c>
      <c r="F649" s="4" t="s">
        <v>62</v>
      </c>
    </row>
    <row r="650" spans="1:6" ht="15.75" x14ac:dyDescent="0.2">
      <c r="A650" s="330"/>
      <c r="B650" s="333"/>
      <c r="C650" s="336"/>
      <c r="D650" s="339"/>
      <c r="E650" s="149">
        <f>E649*1000</f>
        <v>0</v>
      </c>
      <c r="F650" s="5" t="s">
        <v>63</v>
      </c>
    </row>
    <row r="651" spans="1:6" ht="16.5" thickBot="1" x14ac:dyDescent="0.25">
      <c r="A651" s="330"/>
      <c r="B651" s="334"/>
      <c r="C651" s="337"/>
      <c r="D651" s="340"/>
      <c r="E651" s="150">
        <f>(E649/D649)*1000</f>
        <v>0</v>
      </c>
      <c r="F651" s="6" t="s">
        <v>65</v>
      </c>
    </row>
    <row r="652" spans="1:6" ht="13.5" thickBot="1" x14ac:dyDescent="0.25">
      <c r="A652" s="330"/>
      <c r="B652" s="143"/>
      <c r="C652" s="145"/>
      <c r="D652" s="144"/>
      <c r="E652" s="3"/>
      <c r="F652" s="8"/>
    </row>
    <row r="653" spans="1:6" ht="15.75" x14ac:dyDescent="0.2">
      <c r="A653" s="330"/>
      <c r="B653" s="332"/>
      <c r="C653" s="335" t="s">
        <v>65</v>
      </c>
      <c r="D653" s="338">
        <v>0.92200000000000004</v>
      </c>
      <c r="E653" s="148">
        <f>(B653*D653)/1000</f>
        <v>0</v>
      </c>
      <c r="F653" s="4" t="s">
        <v>62</v>
      </c>
    </row>
    <row r="654" spans="1:6" ht="15.75" x14ac:dyDescent="0.2">
      <c r="A654" s="330"/>
      <c r="B654" s="333"/>
      <c r="C654" s="336"/>
      <c r="D654" s="339"/>
      <c r="E654" s="149">
        <f>E653*1000</f>
        <v>0</v>
      </c>
      <c r="F654" s="5" t="s">
        <v>63</v>
      </c>
    </row>
    <row r="655" spans="1:6" ht="16.5" thickBot="1" x14ac:dyDescent="0.25">
      <c r="A655" s="331"/>
      <c r="B655" s="334"/>
      <c r="C655" s="337"/>
      <c r="D655" s="340"/>
      <c r="E655" s="150">
        <f>E653/D653</f>
        <v>0</v>
      </c>
      <c r="F655" s="6" t="s">
        <v>64</v>
      </c>
    </row>
    <row r="656" spans="1:6" ht="40.5" customHeight="1" x14ac:dyDescent="0.2">
      <c r="B656" s="142" t="s">
        <v>43</v>
      </c>
    </row>
    <row r="658" spans="1:6" ht="16.5" thickBot="1" x14ac:dyDescent="0.25">
      <c r="B658" s="319" t="s">
        <v>58</v>
      </c>
      <c r="C658" s="319"/>
      <c r="D658" s="141" t="s">
        <v>59</v>
      </c>
      <c r="E658" s="320" t="s">
        <v>60</v>
      </c>
      <c r="F658" s="320"/>
    </row>
    <row r="659" spans="1:6" ht="15.75" x14ac:dyDescent="0.2">
      <c r="A659" s="329" t="s">
        <v>236</v>
      </c>
      <c r="B659" s="332"/>
      <c r="C659" s="335" t="s">
        <v>62</v>
      </c>
      <c r="D659" s="338">
        <v>1.1359999999999999</v>
      </c>
      <c r="E659" s="148">
        <f>B659*1000</f>
        <v>0</v>
      </c>
      <c r="F659" s="4" t="s">
        <v>63</v>
      </c>
    </row>
    <row r="660" spans="1:6" ht="15.75" x14ac:dyDescent="0.2">
      <c r="A660" s="330"/>
      <c r="B660" s="333"/>
      <c r="C660" s="336"/>
      <c r="D660" s="339"/>
      <c r="E660" s="149">
        <f>B659/D659</f>
        <v>0</v>
      </c>
      <c r="F660" s="5" t="s">
        <v>64</v>
      </c>
    </row>
    <row r="661" spans="1:6" ht="16.5" thickBot="1" x14ac:dyDescent="0.25">
      <c r="A661" s="330"/>
      <c r="B661" s="334"/>
      <c r="C661" s="337"/>
      <c r="D661" s="340"/>
      <c r="E661" s="150">
        <f>(B659/D659)*1000</f>
        <v>0</v>
      </c>
      <c r="F661" s="6" t="s">
        <v>65</v>
      </c>
    </row>
    <row r="662" spans="1:6" ht="13.5" thickBot="1" x14ac:dyDescent="0.25">
      <c r="A662" s="330"/>
      <c r="B662" s="143"/>
      <c r="C662" s="145"/>
      <c r="D662" s="144"/>
      <c r="E662" s="3"/>
      <c r="F662" s="8"/>
    </row>
    <row r="663" spans="1:6" ht="15.75" x14ac:dyDescent="0.2">
      <c r="A663" s="330"/>
      <c r="B663" s="332"/>
      <c r="C663" s="335" t="s">
        <v>63</v>
      </c>
      <c r="D663" s="338">
        <v>1.1359999999999999</v>
      </c>
      <c r="E663" s="148">
        <f>B663/1000</f>
        <v>0</v>
      </c>
      <c r="F663" s="4" t="s">
        <v>62</v>
      </c>
    </row>
    <row r="664" spans="1:6" ht="15.75" x14ac:dyDescent="0.2">
      <c r="A664" s="330"/>
      <c r="B664" s="333"/>
      <c r="C664" s="336"/>
      <c r="D664" s="339"/>
      <c r="E664" s="149">
        <f>E663/D663</f>
        <v>0</v>
      </c>
      <c r="F664" s="5" t="s">
        <v>64</v>
      </c>
    </row>
    <row r="665" spans="1:6" ht="16.5" thickBot="1" x14ac:dyDescent="0.25">
      <c r="A665" s="330"/>
      <c r="B665" s="334"/>
      <c r="C665" s="337"/>
      <c r="D665" s="340"/>
      <c r="E665" s="150">
        <f>(E663/D663)*1000</f>
        <v>0</v>
      </c>
      <c r="F665" s="6" t="s">
        <v>65</v>
      </c>
    </row>
    <row r="666" spans="1:6" ht="13.5" thickBot="1" x14ac:dyDescent="0.25">
      <c r="A666" s="330"/>
      <c r="B666" s="143"/>
      <c r="C666" s="145"/>
      <c r="D666" s="144"/>
      <c r="E666" s="3"/>
      <c r="F666" s="8"/>
    </row>
    <row r="667" spans="1:6" ht="15.75" x14ac:dyDescent="0.2">
      <c r="A667" s="330"/>
      <c r="B667" s="332"/>
      <c r="C667" s="335" t="s">
        <v>64</v>
      </c>
      <c r="D667" s="338">
        <v>1.1359999999999999</v>
      </c>
      <c r="E667" s="148">
        <f>B667*D667</f>
        <v>0</v>
      </c>
      <c r="F667" s="4" t="s">
        <v>62</v>
      </c>
    </row>
    <row r="668" spans="1:6" ht="15.75" x14ac:dyDescent="0.2">
      <c r="A668" s="330"/>
      <c r="B668" s="333"/>
      <c r="C668" s="336"/>
      <c r="D668" s="339"/>
      <c r="E668" s="149">
        <f>E667*1000</f>
        <v>0</v>
      </c>
      <c r="F668" s="5" t="s">
        <v>63</v>
      </c>
    </row>
    <row r="669" spans="1:6" ht="16.5" thickBot="1" x14ac:dyDescent="0.25">
      <c r="A669" s="330"/>
      <c r="B669" s="334"/>
      <c r="C669" s="337"/>
      <c r="D669" s="340"/>
      <c r="E669" s="150">
        <f>(E667/D667)*1000</f>
        <v>0</v>
      </c>
      <c r="F669" s="6" t="s">
        <v>65</v>
      </c>
    </row>
    <row r="670" spans="1:6" ht="13.5" thickBot="1" x14ac:dyDescent="0.25">
      <c r="A670" s="330"/>
      <c r="B670" s="143"/>
      <c r="C670" s="145"/>
      <c r="D670" s="144"/>
      <c r="E670" s="3"/>
      <c r="F670" s="8"/>
    </row>
    <row r="671" spans="1:6" ht="15.75" x14ac:dyDescent="0.2">
      <c r="A671" s="330"/>
      <c r="B671" s="332"/>
      <c r="C671" s="335" t="s">
        <v>65</v>
      </c>
      <c r="D671" s="338">
        <v>1.1359999999999999</v>
      </c>
      <c r="E671" s="148">
        <f>(B671*D671)/1000</f>
        <v>0</v>
      </c>
      <c r="F671" s="4" t="s">
        <v>62</v>
      </c>
    </row>
    <row r="672" spans="1:6" ht="15.75" x14ac:dyDescent="0.2">
      <c r="A672" s="330"/>
      <c r="B672" s="333"/>
      <c r="C672" s="336"/>
      <c r="D672" s="339"/>
      <c r="E672" s="149">
        <f>E671*1000</f>
        <v>0</v>
      </c>
      <c r="F672" s="5" t="s">
        <v>63</v>
      </c>
    </row>
    <row r="673" spans="1:6" ht="16.5" thickBot="1" x14ac:dyDescent="0.25">
      <c r="A673" s="331"/>
      <c r="B673" s="334"/>
      <c r="C673" s="337"/>
      <c r="D673" s="340"/>
      <c r="E673" s="150">
        <f>E671/D671</f>
        <v>0</v>
      </c>
      <c r="F673" s="6" t="s">
        <v>64</v>
      </c>
    </row>
    <row r="674" spans="1:6" ht="32.25" customHeight="1" x14ac:dyDescent="0.2">
      <c r="B674" s="142" t="s">
        <v>43</v>
      </c>
    </row>
    <row r="676" spans="1:6" ht="16.5" thickBot="1" x14ac:dyDescent="0.25">
      <c r="B676" s="319" t="s">
        <v>58</v>
      </c>
      <c r="C676" s="319"/>
      <c r="D676" s="141" t="s">
        <v>59</v>
      </c>
      <c r="E676" s="320" t="s">
        <v>60</v>
      </c>
      <c r="F676" s="320"/>
    </row>
    <row r="677" spans="1:6" ht="15.75" x14ac:dyDescent="0.2">
      <c r="A677" s="329" t="s">
        <v>77</v>
      </c>
      <c r="B677" s="332"/>
      <c r="C677" s="335" t="s">
        <v>62</v>
      </c>
      <c r="D677" s="338">
        <v>1.1499999999999999</v>
      </c>
      <c r="E677" s="148">
        <f>B677*1000</f>
        <v>0</v>
      </c>
      <c r="F677" s="4" t="s">
        <v>63</v>
      </c>
    </row>
    <row r="678" spans="1:6" ht="15.75" x14ac:dyDescent="0.2">
      <c r="A678" s="330"/>
      <c r="B678" s="333"/>
      <c r="C678" s="336"/>
      <c r="D678" s="339"/>
      <c r="E678" s="149">
        <f>B677/D677</f>
        <v>0</v>
      </c>
      <c r="F678" s="5" t="s">
        <v>64</v>
      </c>
    </row>
    <row r="679" spans="1:6" ht="16.5" thickBot="1" x14ac:dyDescent="0.25">
      <c r="A679" s="330"/>
      <c r="B679" s="334"/>
      <c r="C679" s="337"/>
      <c r="D679" s="340"/>
      <c r="E679" s="150">
        <f>(B677/D677)*1000</f>
        <v>0</v>
      </c>
      <c r="F679" s="6" t="s">
        <v>65</v>
      </c>
    </row>
    <row r="680" spans="1:6" ht="13.5" thickBot="1" x14ac:dyDescent="0.25">
      <c r="A680" s="330"/>
      <c r="B680" s="143"/>
      <c r="C680" s="145"/>
      <c r="D680" s="144"/>
      <c r="E680" s="3"/>
      <c r="F680" s="8"/>
    </row>
    <row r="681" spans="1:6" ht="15.75" x14ac:dyDescent="0.2">
      <c r="A681" s="330"/>
      <c r="B681" s="332"/>
      <c r="C681" s="335" t="s">
        <v>63</v>
      </c>
      <c r="D681" s="338">
        <v>1.1499999999999999</v>
      </c>
      <c r="E681" s="148">
        <f>B681/1000</f>
        <v>0</v>
      </c>
      <c r="F681" s="4" t="s">
        <v>62</v>
      </c>
    </row>
    <row r="682" spans="1:6" ht="15.75" x14ac:dyDescent="0.2">
      <c r="A682" s="330"/>
      <c r="B682" s="333"/>
      <c r="C682" s="336"/>
      <c r="D682" s="339"/>
      <c r="E682" s="149">
        <f>E681/D681</f>
        <v>0</v>
      </c>
      <c r="F682" s="5" t="s">
        <v>64</v>
      </c>
    </row>
    <row r="683" spans="1:6" ht="16.5" thickBot="1" x14ac:dyDescent="0.25">
      <c r="A683" s="330"/>
      <c r="B683" s="334"/>
      <c r="C683" s="337"/>
      <c r="D683" s="340"/>
      <c r="E683" s="150">
        <f>(E681/D681)*1000</f>
        <v>0</v>
      </c>
      <c r="F683" s="6" t="s">
        <v>65</v>
      </c>
    </row>
    <row r="684" spans="1:6" ht="13.5" thickBot="1" x14ac:dyDescent="0.25">
      <c r="A684" s="330"/>
      <c r="B684" s="143"/>
      <c r="C684" s="145"/>
      <c r="D684" s="144"/>
      <c r="E684" s="3"/>
      <c r="F684" s="8"/>
    </row>
    <row r="685" spans="1:6" ht="15.75" x14ac:dyDescent="0.2">
      <c r="A685" s="330"/>
      <c r="B685" s="332"/>
      <c r="C685" s="335" t="s">
        <v>64</v>
      </c>
      <c r="D685" s="338">
        <v>1.1499999999999999</v>
      </c>
      <c r="E685" s="148">
        <f>B685*D685</f>
        <v>0</v>
      </c>
      <c r="F685" s="4" t="s">
        <v>62</v>
      </c>
    </row>
    <row r="686" spans="1:6" ht="15.75" x14ac:dyDescent="0.2">
      <c r="A686" s="330"/>
      <c r="B686" s="333"/>
      <c r="C686" s="336"/>
      <c r="D686" s="339"/>
      <c r="E686" s="149">
        <f>E685*1000</f>
        <v>0</v>
      </c>
      <c r="F686" s="5" t="s">
        <v>63</v>
      </c>
    </row>
    <row r="687" spans="1:6" ht="16.5" thickBot="1" x14ac:dyDescent="0.25">
      <c r="A687" s="330"/>
      <c r="B687" s="334"/>
      <c r="C687" s="337"/>
      <c r="D687" s="340"/>
      <c r="E687" s="150">
        <f>(E685/D685)*1000</f>
        <v>0</v>
      </c>
      <c r="F687" s="6" t="s">
        <v>65</v>
      </c>
    </row>
    <row r="688" spans="1:6" ht="13.5" thickBot="1" x14ac:dyDescent="0.25">
      <c r="A688" s="330"/>
      <c r="B688" s="143"/>
      <c r="C688" s="145"/>
      <c r="D688" s="144"/>
      <c r="E688" s="3"/>
      <c r="F688" s="8"/>
    </row>
    <row r="689" spans="1:6" ht="15.75" x14ac:dyDescent="0.2">
      <c r="A689" s="330"/>
      <c r="B689" s="332"/>
      <c r="C689" s="335" t="s">
        <v>65</v>
      </c>
      <c r="D689" s="338">
        <v>1.1499999999999999</v>
      </c>
      <c r="E689" s="148">
        <f>(B689*D689)/1000</f>
        <v>0</v>
      </c>
      <c r="F689" s="4" t="s">
        <v>62</v>
      </c>
    </row>
    <row r="690" spans="1:6" ht="15.75" x14ac:dyDescent="0.2">
      <c r="A690" s="330"/>
      <c r="B690" s="333"/>
      <c r="C690" s="336"/>
      <c r="D690" s="339"/>
      <c r="E690" s="149">
        <f>E689*1000</f>
        <v>0</v>
      </c>
      <c r="F690" s="5" t="s">
        <v>63</v>
      </c>
    </row>
    <row r="691" spans="1:6" ht="16.5" thickBot="1" x14ac:dyDescent="0.25">
      <c r="A691" s="331"/>
      <c r="B691" s="334"/>
      <c r="C691" s="337"/>
      <c r="D691" s="340"/>
      <c r="E691" s="150">
        <f>E689/D689</f>
        <v>0</v>
      </c>
      <c r="F691" s="6" t="s">
        <v>64</v>
      </c>
    </row>
    <row r="692" spans="1:6" ht="38.25" customHeight="1" x14ac:dyDescent="0.2">
      <c r="B692" s="142" t="s">
        <v>43</v>
      </c>
    </row>
    <row r="694" spans="1:6" ht="16.5" thickBot="1" x14ac:dyDescent="0.25">
      <c r="B694" s="319" t="s">
        <v>58</v>
      </c>
      <c r="C694" s="319"/>
      <c r="D694" s="141" t="s">
        <v>59</v>
      </c>
      <c r="E694" s="320" t="s">
        <v>60</v>
      </c>
      <c r="F694" s="320"/>
    </row>
    <row r="695" spans="1:6" ht="15.75" x14ac:dyDescent="0.2">
      <c r="A695" s="329" t="s">
        <v>228</v>
      </c>
      <c r="B695" s="332"/>
      <c r="C695" s="335" t="s">
        <v>62</v>
      </c>
      <c r="D695" s="338">
        <v>0.24</v>
      </c>
      <c r="E695" s="148">
        <f>B695*1000</f>
        <v>0</v>
      </c>
      <c r="F695" s="4" t="s">
        <v>63</v>
      </c>
    </row>
    <row r="696" spans="1:6" ht="15.75" x14ac:dyDescent="0.2">
      <c r="A696" s="330"/>
      <c r="B696" s="333"/>
      <c r="C696" s="336"/>
      <c r="D696" s="339"/>
      <c r="E696" s="149">
        <f>B695/D695</f>
        <v>0</v>
      </c>
      <c r="F696" s="5" t="s">
        <v>64</v>
      </c>
    </row>
    <row r="697" spans="1:6" ht="16.5" thickBot="1" x14ac:dyDescent="0.25">
      <c r="A697" s="330"/>
      <c r="B697" s="334"/>
      <c r="C697" s="337"/>
      <c r="D697" s="340"/>
      <c r="E697" s="150">
        <f>(B695/D695)*1000</f>
        <v>0</v>
      </c>
      <c r="F697" s="6" t="s">
        <v>65</v>
      </c>
    </row>
    <row r="698" spans="1:6" ht="13.5" thickBot="1" x14ac:dyDescent="0.25">
      <c r="A698" s="330"/>
      <c r="B698" s="143"/>
      <c r="C698" s="145"/>
      <c r="D698" s="144"/>
      <c r="E698" s="3"/>
      <c r="F698" s="8"/>
    </row>
    <row r="699" spans="1:6" ht="15.75" x14ac:dyDescent="0.2">
      <c r="A699" s="330"/>
      <c r="B699" s="332"/>
      <c r="C699" s="335" t="s">
        <v>63</v>
      </c>
      <c r="D699" s="338">
        <v>0.24</v>
      </c>
      <c r="E699" s="148">
        <f>B699/1000</f>
        <v>0</v>
      </c>
      <c r="F699" s="4" t="s">
        <v>62</v>
      </c>
    </row>
    <row r="700" spans="1:6" ht="15.75" x14ac:dyDescent="0.2">
      <c r="A700" s="330"/>
      <c r="B700" s="333"/>
      <c r="C700" s="336"/>
      <c r="D700" s="339"/>
      <c r="E700" s="149">
        <f>E699/D699</f>
        <v>0</v>
      </c>
      <c r="F700" s="5" t="s">
        <v>64</v>
      </c>
    </row>
    <row r="701" spans="1:6" ht="16.5" thickBot="1" x14ac:dyDescent="0.25">
      <c r="A701" s="330"/>
      <c r="B701" s="334"/>
      <c r="C701" s="337"/>
      <c r="D701" s="340"/>
      <c r="E701" s="150">
        <f>(E699/D699)*1000</f>
        <v>0</v>
      </c>
      <c r="F701" s="6" t="s">
        <v>65</v>
      </c>
    </row>
    <row r="702" spans="1:6" ht="13.5" thickBot="1" x14ac:dyDescent="0.25">
      <c r="A702" s="330"/>
      <c r="B702" s="143"/>
      <c r="C702" s="145"/>
      <c r="D702" s="144"/>
      <c r="E702" s="3"/>
      <c r="F702" s="8"/>
    </row>
    <row r="703" spans="1:6" ht="15.75" x14ac:dyDescent="0.2">
      <c r="A703" s="330"/>
      <c r="B703" s="332"/>
      <c r="C703" s="335" t="s">
        <v>64</v>
      </c>
      <c r="D703" s="338">
        <v>0.24</v>
      </c>
      <c r="E703" s="148">
        <f>B703*D703</f>
        <v>0</v>
      </c>
      <c r="F703" s="4" t="s">
        <v>62</v>
      </c>
    </row>
    <row r="704" spans="1:6" ht="15.75" x14ac:dyDescent="0.2">
      <c r="A704" s="330"/>
      <c r="B704" s="333"/>
      <c r="C704" s="336"/>
      <c r="D704" s="339"/>
      <c r="E704" s="149">
        <f>E703*1000</f>
        <v>0</v>
      </c>
      <c r="F704" s="5" t="s">
        <v>63</v>
      </c>
    </row>
    <row r="705" spans="1:6" ht="16.5" thickBot="1" x14ac:dyDescent="0.25">
      <c r="A705" s="330"/>
      <c r="B705" s="334"/>
      <c r="C705" s="337"/>
      <c r="D705" s="340"/>
      <c r="E705" s="150">
        <f>(E703/D703)*1000</f>
        <v>0</v>
      </c>
      <c r="F705" s="6" t="s">
        <v>65</v>
      </c>
    </row>
    <row r="706" spans="1:6" ht="13.5" thickBot="1" x14ac:dyDescent="0.25">
      <c r="A706" s="330"/>
      <c r="B706" s="143"/>
      <c r="C706" s="145"/>
      <c r="D706" s="144"/>
      <c r="E706" s="3"/>
      <c r="F706" s="8"/>
    </row>
    <row r="707" spans="1:6" ht="15.75" x14ac:dyDescent="0.2">
      <c r="A707" s="330"/>
      <c r="B707" s="332"/>
      <c r="C707" s="335" t="s">
        <v>65</v>
      </c>
      <c r="D707" s="338">
        <v>0.24</v>
      </c>
      <c r="E707" s="148">
        <f>(B707*D707)/1000</f>
        <v>0</v>
      </c>
      <c r="F707" s="4" t="s">
        <v>62</v>
      </c>
    </row>
    <row r="708" spans="1:6" ht="15.75" x14ac:dyDescent="0.2">
      <c r="A708" s="330"/>
      <c r="B708" s="333"/>
      <c r="C708" s="336"/>
      <c r="D708" s="339"/>
      <c r="E708" s="149">
        <f>E707*1000</f>
        <v>0</v>
      </c>
      <c r="F708" s="5" t="s">
        <v>63</v>
      </c>
    </row>
    <row r="709" spans="1:6" ht="16.5" thickBot="1" x14ac:dyDescent="0.25">
      <c r="A709" s="331"/>
      <c r="B709" s="334"/>
      <c r="C709" s="337"/>
      <c r="D709" s="340"/>
      <c r="E709" s="150">
        <f>E707/D707</f>
        <v>0</v>
      </c>
      <c r="F709" s="6" t="s">
        <v>64</v>
      </c>
    </row>
    <row r="710" spans="1:6" ht="37.5" customHeight="1" x14ac:dyDescent="0.2">
      <c r="B710" s="142" t="s">
        <v>43</v>
      </c>
    </row>
    <row r="712" spans="1:6" ht="16.5" thickBot="1" x14ac:dyDescent="0.25">
      <c r="B712" s="319" t="s">
        <v>58</v>
      </c>
      <c r="C712" s="319"/>
      <c r="D712" s="141" t="s">
        <v>59</v>
      </c>
      <c r="E712" s="320" t="s">
        <v>60</v>
      </c>
      <c r="F712" s="320"/>
    </row>
    <row r="713" spans="1:6" ht="15.75" x14ac:dyDescent="0.2">
      <c r="A713" s="329" t="s">
        <v>230</v>
      </c>
      <c r="B713" s="332"/>
      <c r="C713" s="335" t="s">
        <v>62</v>
      </c>
      <c r="D713" s="338">
        <v>0.113</v>
      </c>
      <c r="E713" s="148">
        <f>B713*1000</f>
        <v>0</v>
      </c>
      <c r="F713" s="4" t="s">
        <v>63</v>
      </c>
    </row>
    <row r="714" spans="1:6" ht="15.75" x14ac:dyDescent="0.2">
      <c r="A714" s="330"/>
      <c r="B714" s="333"/>
      <c r="C714" s="336"/>
      <c r="D714" s="339"/>
      <c r="E714" s="149">
        <f>B713/D713</f>
        <v>0</v>
      </c>
      <c r="F714" s="5" t="s">
        <v>64</v>
      </c>
    </row>
    <row r="715" spans="1:6" ht="16.5" thickBot="1" x14ac:dyDescent="0.25">
      <c r="A715" s="330"/>
      <c r="B715" s="334"/>
      <c r="C715" s="337"/>
      <c r="D715" s="340"/>
      <c r="E715" s="150">
        <f>(B713/D713)*1000</f>
        <v>0</v>
      </c>
      <c r="F715" s="6" t="s">
        <v>65</v>
      </c>
    </row>
    <row r="716" spans="1:6" ht="13.5" thickBot="1" x14ac:dyDescent="0.25">
      <c r="A716" s="330"/>
      <c r="B716" s="143"/>
      <c r="C716" s="145"/>
      <c r="D716" s="144"/>
      <c r="E716" s="3"/>
      <c r="F716" s="8"/>
    </row>
    <row r="717" spans="1:6" ht="15.75" x14ac:dyDescent="0.2">
      <c r="A717" s="330"/>
      <c r="B717" s="332"/>
      <c r="C717" s="335" t="s">
        <v>63</v>
      </c>
      <c r="D717" s="338">
        <v>0.113</v>
      </c>
      <c r="E717" s="148">
        <f>B717/1000</f>
        <v>0</v>
      </c>
      <c r="F717" s="4" t="s">
        <v>62</v>
      </c>
    </row>
    <row r="718" spans="1:6" ht="15.75" x14ac:dyDescent="0.2">
      <c r="A718" s="330"/>
      <c r="B718" s="333"/>
      <c r="C718" s="336"/>
      <c r="D718" s="339"/>
      <c r="E718" s="149">
        <f>E717/D717</f>
        <v>0</v>
      </c>
      <c r="F718" s="5" t="s">
        <v>64</v>
      </c>
    </row>
    <row r="719" spans="1:6" ht="16.5" thickBot="1" x14ac:dyDescent="0.25">
      <c r="A719" s="330"/>
      <c r="B719" s="334"/>
      <c r="C719" s="337"/>
      <c r="D719" s="340"/>
      <c r="E719" s="150">
        <f>(E717/D717)*1000</f>
        <v>0</v>
      </c>
      <c r="F719" s="6" t="s">
        <v>65</v>
      </c>
    </row>
    <row r="720" spans="1:6" ht="13.5" thickBot="1" x14ac:dyDescent="0.25">
      <c r="A720" s="330"/>
      <c r="B720" s="143"/>
      <c r="C720" s="145"/>
      <c r="D720" s="144"/>
      <c r="E720" s="3"/>
      <c r="F720" s="8"/>
    </row>
    <row r="721" spans="1:6" ht="15.75" x14ac:dyDescent="0.2">
      <c r="A721" s="330"/>
      <c r="B721" s="332"/>
      <c r="C721" s="335" t="s">
        <v>64</v>
      </c>
      <c r="D721" s="338">
        <v>0.113</v>
      </c>
      <c r="E721" s="148">
        <f>B721*D721</f>
        <v>0</v>
      </c>
      <c r="F721" s="4" t="s">
        <v>62</v>
      </c>
    </row>
    <row r="722" spans="1:6" ht="15.75" x14ac:dyDescent="0.2">
      <c r="A722" s="330"/>
      <c r="B722" s="333"/>
      <c r="C722" s="336"/>
      <c r="D722" s="339"/>
      <c r="E722" s="149">
        <f>E721*1000</f>
        <v>0</v>
      </c>
      <c r="F722" s="5" t="s">
        <v>63</v>
      </c>
    </row>
    <row r="723" spans="1:6" ht="16.5" thickBot="1" x14ac:dyDescent="0.25">
      <c r="A723" s="330"/>
      <c r="B723" s="334"/>
      <c r="C723" s="337"/>
      <c r="D723" s="340"/>
      <c r="E723" s="150">
        <f>(E721/D721)*1000</f>
        <v>0</v>
      </c>
      <c r="F723" s="6" t="s">
        <v>65</v>
      </c>
    </row>
    <row r="724" spans="1:6" ht="13.5" thickBot="1" x14ac:dyDescent="0.25">
      <c r="A724" s="330"/>
      <c r="B724" s="143"/>
      <c r="C724" s="145"/>
      <c r="D724" s="144"/>
      <c r="E724" s="3"/>
      <c r="F724" s="8"/>
    </row>
    <row r="725" spans="1:6" ht="15.75" x14ac:dyDescent="0.2">
      <c r="A725" s="330"/>
      <c r="B725" s="332"/>
      <c r="C725" s="335" t="s">
        <v>65</v>
      </c>
      <c r="D725" s="338">
        <v>0.113</v>
      </c>
      <c r="E725" s="148">
        <f>(B725*D725)/1000</f>
        <v>0</v>
      </c>
      <c r="F725" s="4" t="s">
        <v>62</v>
      </c>
    </row>
    <row r="726" spans="1:6" ht="15.75" x14ac:dyDescent="0.2">
      <c r="A726" s="330"/>
      <c r="B726" s="333"/>
      <c r="C726" s="336"/>
      <c r="D726" s="339"/>
      <c r="E726" s="149">
        <f>E725*1000</f>
        <v>0</v>
      </c>
      <c r="F726" s="5" t="s">
        <v>63</v>
      </c>
    </row>
    <row r="727" spans="1:6" ht="16.5" thickBot="1" x14ac:dyDescent="0.25">
      <c r="A727" s="331"/>
      <c r="B727" s="334"/>
      <c r="C727" s="337"/>
      <c r="D727" s="340"/>
      <c r="E727" s="150">
        <f>E725/D725</f>
        <v>0</v>
      </c>
      <c r="F727" s="6" t="s">
        <v>64</v>
      </c>
    </row>
    <row r="728" spans="1:6" ht="31.5" customHeight="1" x14ac:dyDescent="0.2">
      <c r="B728" s="142" t="s">
        <v>43</v>
      </c>
    </row>
    <row r="730" spans="1:6" ht="16.5" thickBot="1" x14ac:dyDescent="0.25">
      <c r="B730" s="319" t="s">
        <v>58</v>
      </c>
      <c r="C730" s="319"/>
      <c r="D730" s="141" t="s">
        <v>59</v>
      </c>
      <c r="E730" s="320" t="s">
        <v>60</v>
      </c>
      <c r="F730" s="320"/>
    </row>
    <row r="731" spans="1:6" ht="15.75" x14ac:dyDescent="0.2">
      <c r="A731" s="329" t="s">
        <v>229</v>
      </c>
      <c r="B731" s="332"/>
      <c r="C731" s="335" t="s">
        <v>62</v>
      </c>
      <c r="D731" s="338">
        <v>0.24299999999999999</v>
      </c>
      <c r="E731" s="148">
        <f>B731*1000</f>
        <v>0</v>
      </c>
      <c r="F731" s="4" t="s">
        <v>63</v>
      </c>
    </row>
    <row r="732" spans="1:6" ht="15.75" x14ac:dyDescent="0.2">
      <c r="A732" s="330"/>
      <c r="B732" s="333"/>
      <c r="C732" s="336"/>
      <c r="D732" s="339"/>
      <c r="E732" s="149">
        <f>B731/D731</f>
        <v>0</v>
      </c>
      <c r="F732" s="5" t="s">
        <v>64</v>
      </c>
    </row>
    <row r="733" spans="1:6" ht="16.5" thickBot="1" x14ac:dyDescent="0.25">
      <c r="A733" s="330"/>
      <c r="B733" s="334"/>
      <c r="C733" s="337"/>
      <c r="D733" s="340"/>
      <c r="E733" s="150">
        <f>(B731/D731)*1000</f>
        <v>0</v>
      </c>
      <c r="F733" s="6" t="s">
        <v>65</v>
      </c>
    </row>
    <row r="734" spans="1:6" ht="13.5" thickBot="1" x14ac:dyDescent="0.25">
      <c r="A734" s="330"/>
      <c r="B734" s="143"/>
      <c r="C734" s="145"/>
      <c r="D734" s="144"/>
      <c r="E734" s="3"/>
      <c r="F734" s="8"/>
    </row>
    <row r="735" spans="1:6" ht="15.75" x14ac:dyDescent="0.2">
      <c r="A735" s="330"/>
      <c r="B735" s="332"/>
      <c r="C735" s="335" t="s">
        <v>63</v>
      </c>
      <c r="D735" s="338">
        <v>0.24299999999999999</v>
      </c>
      <c r="E735" s="148">
        <f>B735/1000</f>
        <v>0</v>
      </c>
      <c r="F735" s="4" t="s">
        <v>62</v>
      </c>
    </row>
    <row r="736" spans="1:6" ht="15.75" x14ac:dyDescent="0.2">
      <c r="A736" s="330"/>
      <c r="B736" s="333"/>
      <c r="C736" s="336"/>
      <c r="D736" s="339"/>
      <c r="E736" s="149">
        <f>E735/D735</f>
        <v>0</v>
      </c>
      <c r="F736" s="5" t="s">
        <v>64</v>
      </c>
    </row>
    <row r="737" spans="1:6" ht="16.5" thickBot="1" x14ac:dyDescent="0.25">
      <c r="A737" s="330"/>
      <c r="B737" s="334"/>
      <c r="C737" s="337"/>
      <c r="D737" s="340"/>
      <c r="E737" s="150">
        <f>(E735/D735)*1000</f>
        <v>0</v>
      </c>
      <c r="F737" s="6" t="s">
        <v>65</v>
      </c>
    </row>
    <row r="738" spans="1:6" ht="13.5" thickBot="1" x14ac:dyDescent="0.25">
      <c r="A738" s="330"/>
      <c r="B738" s="143"/>
      <c r="C738" s="145"/>
      <c r="D738" s="144"/>
      <c r="E738" s="3"/>
      <c r="F738" s="8"/>
    </row>
    <row r="739" spans="1:6" ht="15.75" x14ac:dyDescent="0.2">
      <c r="A739" s="330"/>
      <c r="B739" s="332"/>
      <c r="C739" s="335" t="s">
        <v>64</v>
      </c>
      <c r="D739" s="338">
        <v>0.24299999999999999</v>
      </c>
      <c r="E739" s="148">
        <f>B739*D739</f>
        <v>0</v>
      </c>
      <c r="F739" s="4" t="s">
        <v>62</v>
      </c>
    </row>
    <row r="740" spans="1:6" ht="15.75" x14ac:dyDescent="0.2">
      <c r="A740" s="330"/>
      <c r="B740" s="333"/>
      <c r="C740" s="336"/>
      <c r="D740" s="339"/>
      <c r="E740" s="149">
        <f>E739*1000</f>
        <v>0</v>
      </c>
      <c r="F740" s="5" t="s">
        <v>63</v>
      </c>
    </row>
    <row r="741" spans="1:6" ht="16.5" thickBot="1" x14ac:dyDescent="0.25">
      <c r="A741" s="330"/>
      <c r="B741" s="334"/>
      <c r="C741" s="337"/>
      <c r="D741" s="340"/>
      <c r="E741" s="150">
        <f>(E739/D739)*1000</f>
        <v>0</v>
      </c>
      <c r="F741" s="6" t="s">
        <v>65</v>
      </c>
    </row>
    <row r="742" spans="1:6" ht="13.5" thickBot="1" x14ac:dyDescent="0.25">
      <c r="A742" s="330"/>
      <c r="B742" s="143"/>
      <c r="C742" s="145"/>
      <c r="D742" s="144"/>
      <c r="E742" s="3"/>
      <c r="F742" s="8"/>
    </row>
    <row r="743" spans="1:6" ht="15.75" x14ac:dyDescent="0.2">
      <c r="A743" s="330"/>
      <c r="B743" s="332"/>
      <c r="C743" s="335" t="s">
        <v>65</v>
      </c>
      <c r="D743" s="338">
        <v>0.24299999999999999</v>
      </c>
      <c r="E743" s="148">
        <f>(B743*D743)/1000</f>
        <v>0</v>
      </c>
      <c r="F743" s="4" t="s">
        <v>62</v>
      </c>
    </row>
    <row r="744" spans="1:6" ht="15.75" x14ac:dyDescent="0.2">
      <c r="A744" s="330"/>
      <c r="B744" s="333"/>
      <c r="C744" s="336"/>
      <c r="D744" s="339"/>
      <c r="E744" s="149">
        <f>E743*1000</f>
        <v>0</v>
      </c>
      <c r="F744" s="5" t="s">
        <v>63</v>
      </c>
    </row>
    <row r="745" spans="1:6" ht="16.5" thickBot="1" x14ac:dyDescent="0.25">
      <c r="A745" s="331"/>
      <c r="B745" s="334"/>
      <c r="C745" s="337"/>
      <c r="D745" s="340"/>
      <c r="E745" s="150">
        <f>E743/D743</f>
        <v>0</v>
      </c>
      <c r="F745" s="6" t="s">
        <v>64</v>
      </c>
    </row>
    <row r="746" spans="1:6" ht="36" customHeight="1" x14ac:dyDescent="0.2">
      <c r="B746" s="142" t="s">
        <v>43</v>
      </c>
    </row>
    <row r="748" spans="1:6" ht="16.5" thickBot="1" x14ac:dyDescent="0.25">
      <c r="B748" s="319" t="s">
        <v>58</v>
      </c>
      <c r="C748" s="319"/>
      <c r="D748" s="141" t="s">
        <v>59</v>
      </c>
      <c r="E748" s="320" t="s">
        <v>60</v>
      </c>
      <c r="F748" s="320"/>
    </row>
    <row r="749" spans="1:6" ht="15.75" x14ac:dyDescent="0.2">
      <c r="A749" s="329" t="s">
        <v>237</v>
      </c>
      <c r="B749" s="332"/>
      <c r="C749" s="335" t="s">
        <v>62</v>
      </c>
      <c r="D749" s="338">
        <v>0.8</v>
      </c>
      <c r="E749" s="148">
        <f>B749*1000</f>
        <v>0</v>
      </c>
      <c r="F749" s="4" t="s">
        <v>63</v>
      </c>
    </row>
    <row r="750" spans="1:6" ht="15.75" x14ac:dyDescent="0.2">
      <c r="A750" s="330"/>
      <c r="B750" s="333"/>
      <c r="C750" s="336"/>
      <c r="D750" s="339"/>
      <c r="E750" s="149">
        <f>B749/D749</f>
        <v>0</v>
      </c>
      <c r="F750" s="5" t="s">
        <v>64</v>
      </c>
    </row>
    <row r="751" spans="1:6" ht="16.5" thickBot="1" x14ac:dyDescent="0.25">
      <c r="A751" s="330"/>
      <c r="B751" s="334"/>
      <c r="C751" s="337"/>
      <c r="D751" s="340"/>
      <c r="E751" s="150">
        <f>(B749/D749)*1000</f>
        <v>0</v>
      </c>
      <c r="F751" s="6" t="s">
        <v>65</v>
      </c>
    </row>
    <row r="752" spans="1:6" ht="13.5" thickBot="1" x14ac:dyDescent="0.25">
      <c r="A752" s="330"/>
      <c r="B752" s="143"/>
      <c r="C752" s="145"/>
      <c r="D752" s="144"/>
      <c r="E752" s="3"/>
      <c r="F752" s="8"/>
    </row>
    <row r="753" spans="1:6" ht="15.75" x14ac:dyDescent="0.2">
      <c r="A753" s="330"/>
      <c r="B753" s="332"/>
      <c r="C753" s="335" t="s">
        <v>63</v>
      </c>
      <c r="D753" s="338">
        <v>0.8</v>
      </c>
      <c r="E753" s="148">
        <f>B753/1000</f>
        <v>0</v>
      </c>
      <c r="F753" s="4" t="s">
        <v>62</v>
      </c>
    </row>
    <row r="754" spans="1:6" ht="15.75" x14ac:dyDescent="0.2">
      <c r="A754" s="330"/>
      <c r="B754" s="333"/>
      <c r="C754" s="336"/>
      <c r="D754" s="339"/>
      <c r="E754" s="149">
        <f>E753/D753</f>
        <v>0</v>
      </c>
      <c r="F754" s="5" t="s">
        <v>64</v>
      </c>
    </row>
    <row r="755" spans="1:6" ht="16.5" thickBot="1" x14ac:dyDescent="0.25">
      <c r="A755" s="330"/>
      <c r="B755" s="334"/>
      <c r="C755" s="337"/>
      <c r="D755" s="340"/>
      <c r="E755" s="150">
        <f>(E753/D753)*1000</f>
        <v>0</v>
      </c>
      <c r="F755" s="6" t="s">
        <v>65</v>
      </c>
    </row>
    <row r="756" spans="1:6" ht="13.5" thickBot="1" x14ac:dyDescent="0.25">
      <c r="A756" s="330"/>
      <c r="B756" s="143"/>
      <c r="C756" s="145"/>
      <c r="D756" s="144"/>
      <c r="E756" s="3"/>
      <c r="F756" s="8"/>
    </row>
    <row r="757" spans="1:6" ht="15.75" x14ac:dyDescent="0.2">
      <c r="A757" s="330"/>
      <c r="B757" s="332"/>
      <c r="C757" s="335" t="s">
        <v>64</v>
      </c>
      <c r="D757" s="338">
        <v>0.8</v>
      </c>
      <c r="E757" s="148">
        <f>B757*D757</f>
        <v>0</v>
      </c>
      <c r="F757" s="4" t="s">
        <v>62</v>
      </c>
    </row>
    <row r="758" spans="1:6" ht="15.75" x14ac:dyDescent="0.2">
      <c r="A758" s="330"/>
      <c r="B758" s="333"/>
      <c r="C758" s="336"/>
      <c r="D758" s="339"/>
      <c r="E758" s="149">
        <f>E757*1000</f>
        <v>0</v>
      </c>
      <c r="F758" s="5" t="s">
        <v>63</v>
      </c>
    </row>
    <row r="759" spans="1:6" ht="16.5" thickBot="1" x14ac:dyDescent="0.25">
      <c r="A759" s="330"/>
      <c r="B759" s="334"/>
      <c r="C759" s="337"/>
      <c r="D759" s="340"/>
      <c r="E759" s="150">
        <f>(E757/D757)*1000</f>
        <v>0</v>
      </c>
      <c r="F759" s="6" t="s">
        <v>65</v>
      </c>
    </row>
    <row r="760" spans="1:6" ht="13.5" thickBot="1" x14ac:dyDescent="0.25">
      <c r="A760" s="330"/>
      <c r="B760" s="143"/>
      <c r="C760" s="145"/>
      <c r="D760" s="144"/>
      <c r="E760" s="3"/>
      <c r="F760" s="8"/>
    </row>
    <row r="761" spans="1:6" ht="15.75" x14ac:dyDescent="0.2">
      <c r="A761" s="330"/>
      <c r="B761" s="332"/>
      <c r="C761" s="335" t="s">
        <v>65</v>
      </c>
      <c r="D761" s="338">
        <v>0.8</v>
      </c>
      <c r="E761" s="148">
        <f>(B761*D761)/1000</f>
        <v>0</v>
      </c>
      <c r="F761" s="4" t="s">
        <v>62</v>
      </c>
    </row>
    <row r="762" spans="1:6" ht="15.75" x14ac:dyDescent="0.2">
      <c r="A762" s="330"/>
      <c r="B762" s="333"/>
      <c r="C762" s="336"/>
      <c r="D762" s="339"/>
      <c r="E762" s="149">
        <f>E761*1000</f>
        <v>0</v>
      </c>
      <c r="F762" s="5" t="s">
        <v>63</v>
      </c>
    </row>
    <row r="763" spans="1:6" ht="16.5" thickBot="1" x14ac:dyDescent="0.25">
      <c r="A763" s="331"/>
      <c r="B763" s="334"/>
      <c r="C763" s="337"/>
      <c r="D763" s="340"/>
      <c r="E763" s="150">
        <f>E761/D761</f>
        <v>0</v>
      </c>
      <c r="F763" s="6" t="s">
        <v>64</v>
      </c>
    </row>
    <row r="764" spans="1:6" ht="37.5" customHeight="1" x14ac:dyDescent="0.2">
      <c r="B764" s="142" t="s">
        <v>43</v>
      </c>
    </row>
    <row r="766" spans="1:6" ht="16.5" thickBot="1" x14ac:dyDescent="0.25">
      <c r="B766" s="319" t="s">
        <v>58</v>
      </c>
      <c r="C766" s="319"/>
      <c r="D766" s="141" t="s">
        <v>59</v>
      </c>
      <c r="E766" s="320" t="s">
        <v>60</v>
      </c>
      <c r="F766" s="320"/>
    </row>
    <row r="767" spans="1:6" ht="15.75" x14ac:dyDescent="0.2">
      <c r="A767" s="329" t="s">
        <v>231</v>
      </c>
      <c r="B767" s="332"/>
      <c r="C767" s="335" t="s">
        <v>62</v>
      </c>
      <c r="D767" s="338">
        <v>1.131</v>
      </c>
      <c r="E767" s="148">
        <f>B767*1000</f>
        <v>0</v>
      </c>
      <c r="F767" s="4" t="s">
        <v>63</v>
      </c>
    </row>
    <row r="768" spans="1:6" ht="15.75" x14ac:dyDescent="0.2">
      <c r="A768" s="330"/>
      <c r="B768" s="333"/>
      <c r="C768" s="336"/>
      <c r="D768" s="339"/>
      <c r="E768" s="149">
        <f>B767/D767</f>
        <v>0</v>
      </c>
      <c r="F768" s="5" t="s">
        <v>64</v>
      </c>
    </row>
    <row r="769" spans="1:6" ht="16.5" thickBot="1" x14ac:dyDescent="0.25">
      <c r="A769" s="330"/>
      <c r="B769" s="334"/>
      <c r="C769" s="337"/>
      <c r="D769" s="340"/>
      <c r="E769" s="150">
        <f>(B767/D767)*1000</f>
        <v>0</v>
      </c>
      <c r="F769" s="6" t="s">
        <v>65</v>
      </c>
    </row>
    <row r="770" spans="1:6" ht="13.5" thickBot="1" x14ac:dyDescent="0.25">
      <c r="A770" s="330"/>
      <c r="B770" s="143"/>
      <c r="C770" s="145"/>
      <c r="D770" s="144"/>
      <c r="E770" s="3"/>
      <c r="F770" s="8"/>
    </row>
    <row r="771" spans="1:6" ht="15.75" x14ac:dyDescent="0.2">
      <c r="A771" s="330"/>
      <c r="B771" s="332"/>
      <c r="C771" s="335" t="s">
        <v>63</v>
      </c>
      <c r="D771" s="338">
        <v>1.131</v>
      </c>
      <c r="E771" s="148">
        <f>B771/1000</f>
        <v>0</v>
      </c>
      <c r="F771" s="4" t="s">
        <v>62</v>
      </c>
    </row>
    <row r="772" spans="1:6" ht="15.75" x14ac:dyDescent="0.2">
      <c r="A772" s="330"/>
      <c r="B772" s="333"/>
      <c r="C772" s="336"/>
      <c r="D772" s="339"/>
      <c r="E772" s="149">
        <f>E771/D771</f>
        <v>0</v>
      </c>
      <c r="F772" s="5" t="s">
        <v>64</v>
      </c>
    </row>
    <row r="773" spans="1:6" ht="16.5" thickBot="1" x14ac:dyDescent="0.25">
      <c r="A773" s="330"/>
      <c r="B773" s="334"/>
      <c r="C773" s="337"/>
      <c r="D773" s="340"/>
      <c r="E773" s="150">
        <f>(E771/D771)*1000</f>
        <v>0</v>
      </c>
      <c r="F773" s="6" t="s">
        <v>65</v>
      </c>
    </row>
    <row r="774" spans="1:6" ht="13.5" thickBot="1" x14ac:dyDescent="0.25">
      <c r="A774" s="330"/>
      <c r="B774" s="143"/>
      <c r="C774" s="145"/>
      <c r="D774" s="144"/>
      <c r="E774" s="3"/>
      <c r="F774" s="8"/>
    </row>
    <row r="775" spans="1:6" ht="15.75" x14ac:dyDescent="0.2">
      <c r="A775" s="330"/>
      <c r="B775" s="332"/>
      <c r="C775" s="335" t="s">
        <v>64</v>
      </c>
      <c r="D775" s="338">
        <v>1.131</v>
      </c>
      <c r="E775" s="148">
        <f>B775*D775</f>
        <v>0</v>
      </c>
      <c r="F775" s="4" t="s">
        <v>62</v>
      </c>
    </row>
    <row r="776" spans="1:6" ht="15.75" x14ac:dyDescent="0.2">
      <c r="A776" s="330"/>
      <c r="B776" s="333"/>
      <c r="C776" s="336"/>
      <c r="D776" s="339"/>
      <c r="E776" s="149">
        <f>E775*1000</f>
        <v>0</v>
      </c>
      <c r="F776" s="5" t="s">
        <v>63</v>
      </c>
    </row>
    <row r="777" spans="1:6" ht="16.5" thickBot="1" x14ac:dyDescent="0.25">
      <c r="A777" s="330"/>
      <c r="B777" s="334"/>
      <c r="C777" s="337"/>
      <c r="D777" s="340"/>
      <c r="E777" s="150">
        <f>(E775/D775)*1000</f>
        <v>0</v>
      </c>
      <c r="F777" s="6" t="s">
        <v>65</v>
      </c>
    </row>
    <row r="778" spans="1:6" ht="13.5" thickBot="1" x14ac:dyDescent="0.25">
      <c r="A778" s="330"/>
      <c r="B778" s="143"/>
      <c r="C778" s="145"/>
      <c r="D778" s="144"/>
      <c r="E778" s="3"/>
      <c r="F778" s="8"/>
    </row>
    <row r="779" spans="1:6" ht="15.75" x14ac:dyDescent="0.2">
      <c r="A779" s="330"/>
      <c r="B779" s="332"/>
      <c r="C779" s="335" t="s">
        <v>65</v>
      </c>
      <c r="D779" s="338">
        <v>1.131</v>
      </c>
      <c r="E779" s="148">
        <f>(B779*D779)/1000</f>
        <v>0</v>
      </c>
      <c r="F779" s="4" t="s">
        <v>62</v>
      </c>
    </row>
    <row r="780" spans="1:6" ht="15.75" x14ac:dyDescent="0.2">
      <c r="A780" s="330"/>
      <c r="B780" s="333"/>
      <c r="C780" s="336"/>
      <c r="D780" s="339"/>
      <c r="E780" s="149">
        <f>E779*1000</f>
        <v>0</v>
      </c>
      <c r="F780" s="5" t="s">
        <v>63</v>
      </c>
    </row>
    <row r="781" spans="1:6" ht="16.5" thickBot="1" x14ac:dyDescent="0.25">
      <c r="A781" s="331"/>
      <c r="B781" s="334"/>
      <c r="C781" s="337"/>
      <c r="D781" s="340"/>
      <c r="E781" s="150">
        <f>E779/D779</f>
        <v>0</v>
      </c>
      <c r="F781" s="6" t="s">
        <v>64</v>
      </c>
    </row>
    <row r="782" spans="1:6" ht="40.5" customHeight="1" x14ac:dyDescent="0.2">
      <c r="B782" s="142" t="s">
        <v>43</v>
      </c>
    </row>
    <row r="784" spans="1:6" ht="16.5" thickBot="1" x14ac:dyDescent="0.25">
      <c r="B784" s="319" t="s">
        <v>58</v>
      </c>
      <c r="C784" s="319"/>
      <c r="D784" s="141" t="s">
        <v>59</v>
      </c>
      <c r="E784" s="320" t="s">
        <v>60</v>
      </c>
      <c r="F784" s="320"/>
    </row>
    <row r="785" spans="1:6" ht="15.75" x14ac:dyDescent="0.2">
      <c r="A785" s="329" t="s">
        <v>86</v>
      </c>
      <c r="B785" s="332"/>
      <c r="C785" s="335" t="s">
        <v>62</v>
      </c>
      <c r="D785" s="338">
        <v>0.71</v>
      </c>
      <c r="E785" s="148">
        <f>B785*1000</f>
        <v>0</v>
      </c>
      <c r="F785" s="4" t="s">
        <v>63</v>
      </c>
    </row>
    <row r="786" spans="1:6" ht="15.75" x14ac:dyDescent="0.2">
      <c r="A786" s="330"/>
      <c r="B786" s="333"/>
      <c r="C786" s="336"/>
      <c r="D786" s="339"/>
      <c r="E786" s="149">
        <f>B785/D785</f>
        <v>0</v>
      </c>
      <c r="F786" s="5" t="s">
        <v>64</v>
      </c>
    </row>
    <row r="787" spans="1:6" ht="16.5" thickBot="1" x14ac:dyDescent="0.25">
      <c r="A787" s="330"/>
      <c r="B787" s="334"/>
      <c r="C787" s="337"/>
      <c r="D787" s="340"/>
      <c r="E787" s="150">
        <f>(B785/D785)*1000</f>
        <v>0</v>
      </c>
      <c r="F787" s="6" t="s">
        <v>65</v>
      </c>
    </row>
    <row r="788" spans="1:6" ht="13.5" thickBot="1" x14ac:dyDescent="0.25">
      <c r="A788" s="330"/>
      <c r="B788" s="143"/>
      <c r="C788" s="145"/>
      <c r="D788" s="144"/>
      <c r="E788" s="3"/>
      <c r="F788" s="8"/>
    </row>
    <row r="789" spans="1:6" ht="15.75" x14ac:dyDescent="0.2">
      <c r="A789" s="330"/>
      <c r="B789" s="332"/>
      <c r="C789" s="335" t="s">
        <v>63</v>
      </c>
      <c r="D789" s="338">
        <v>0.71</v>
      </c>
      <c r="E789" s="148">
        <f>B789/1000</f>
        <v>0</v>
      </c>
      <c r="F789" s="4" t="s">
        <v>62</v>
      </c>
    </row>
    <row r="790" spans="1:6" ht="15.75" x14ac:dyDescent="0.2">
      <c r="A790" s="330"/>
      <c r="B790" s="333"/>
      <c r="C790" s="336"/>
      <c r="D790" s="339"/>
      <c r="E790" s="149">
        <f>E789/D789</f>
        <v>0</v>
      </c>
      <c r="F790" s="5" t="s">
        <v>64</v>
      </c>
    </row>
    <row r="791" spans="1:6" ht="16.5" thickBot="1" x14ac:dyDescent="0.25">
      <c r="A791" s="330"/>
      <c r="B791" s="334"/>
      <c r="C791" s="337"/>
      <c r="D791" s="340"/>
      <c r="E791" s="150">
        <f>(E789/D789)*1000</f>
        <v>0</v>
      </c>
      <c r="F791" s="6" t="s">
        <v>65</v>
      </c>
    </row>
    <row r="792" spans="1:6" ht="13.5" thickBot="1" x14ac:dyDescent="0.25">
      <c r="A792" s="330"/>
      <c r="B792" s="143"/>
      <c r="C792" s="145"/>
      <c r="D792" s="144"/>
      <c r="E792" s="3"/>
      <c r="F792" s="8"/>
    </row>
    <row r="793" spans="1:6" ht="15.75" x14ac:dyDescent="0.2">
      <c r="A793" s="330"/>
      <c r="B793" s="332"/>
      <c r="C793" s="335" t="s">
        <v>64</v>
      </c>
      <c r="D793" s="338">
        <v>0.71</v>
      </c>
      <c r="E793" s="148">
        <f>B793*D793</f>
        <v>0</v>
      </c>
      <c r="F793" s="4" t="s">
        <v>62</v>
      </c>
    </row>
    <row r="794" spans="1:6" ht="15.75" x14ac:dyDescent="0.2">
      <c r="A794" s="330"/>
      <c r="B794" s="333"/>
      <c r="C794" s="336"/>
      <c r="D794" s="339"/>
      <c r="E794" s="149">
        <f>E793*1000</f>
        <v>0</v>
      </c>
      <c r="F794" s="5" t="s">
        <v>63</v>
      </c>
    </row>
    <row r="795" spans="1:6" ht="16.5" thickBot="1" x14ac:dyDescent="0.25">
      <c r="A795" s="330"/>
      <c r="B795" s="334"/>
      <c r="C795" s="337"/>
      <c r="D795" s="340"/>
      <c r="E795" s="150">
        <f>(E793/D793)*1000</f>
        <v>0</v>
      </c>
      <c r="F795" s="6" t="s">
        <v>65</v>
      </c>
    </row>
    <row r="796" spans="1:6" ht="13.5" thickBot="1" x14ac:dyDescent="0.25">
      <c r="A796" s="330"/>
      <c r="B796" s="143"/>
      <c r="C796" s="145"/>
      <c r="D796" s="144"/>
      <c r="E796" s="3"/>
      <c r="F796" s="8"/>
    </row>
    <row r="797" spans="1:6" ht="15.75" x14ac:dyDescent="0.2">
      <c r="A797" s="330"/>
      <c r="B797" s="332"/>
      <c r="C797" s="335" t="s">
        <v>65</v>
      </c>
      <c r="D797" s="338">
        <v>0.71</v>
      </c>
      <c r="E797" s="148">
        <f>(B797*D797)/1000</f>
        <v>0</v>
      </c>
      <c r="F797" s="4" t="s">
        <v>62</v>
      </c>
    </row>
    <row r="798" spans="1:6" ht="15.75" x14ac:dyDescent="0.2">
      <c r="A798" s="330"/>
      <c r="B798" s="333"/>
      <c r="C798" s="336"/>
      <c r="D798" s="339"/>
      <c r="E798" s="149">
        <f>E797*1000</f>
        <v>0</v>
      </c>
      <c r="F798" s="5" t="s">
        <v>63</v>
      </c>
    </row>
    <row r="799" spans="1:6" ht="16.5" thickBot="1" x14ac:dyDescent="0.25">
      <c r="A799" s="331"/>
      <c r="B799" s="334"/>
      <c r="C799" s="337"/>
      <c r="D799" s="340"/>
      <c r="E799" s="150">
        <f>E797/D797</f>
        <v>0</v>
      </c>
      <c r="F799" s="6" t="s">
        <v>64</v>
      </c>
    </row>
    <row r="800" spans="1:6" ht="45" customHeight="1" x14ac:dyDescent="0.2">
      <c r="B800" s="142" t="s">
        <v>43</v>
      </c>
    </row>
    <row r="802" spans="1:6" ht="16.5" thickBot="1" x14ac:dyDescent="0.25">
      <c r="B802" s="319" t="s">
        <v>58</v>
      </c>
      <c r="C802" s="319"/>
      <c r="D802" s="141" t="s">
        <v>59</v>
      </c>
      <c r="E802" s="320" t="s">
        <v>60</v>
      </c>
      <c r="F802" s="320"/>
    </row>
    <row r="803" spans="1:6" ht="15.75" x14ac:dyDescent="0.2">
      <c r="A803" s="329" t="s">
        <v>87</v>
      </c>
      <c r="B803" s="332"/>
      <c r="C803" s="335" t="s">
        <v>62</v>
      </c>
      <c r="D803" s="338">
        <v>0.998</v>
      </c>
      <c r="E803" s="148">
        <f>B803*1000</f>
        <v>0</v>
      </c>
      <c r="F803" s="4" t="s">
        <v>63</v>
      </c>
    </row>
    <row r="804" spans="1:6" ht="15.75" x14ac:dyDescent="0.2">
      <c r="A804" s="330"/>
      <c r="B804" s="333"/>
      <c r="C804" s="336"/>
      <c r="D804" s="339"/>
      <c r="E804" s="149">
        <f>B803/D803</f>
        <v>0</v>
      </c>
      <c r="F804" s="5" t="s">
        <v>64</v>
      </c>
    </row>
    <row r="805" spans="1:6" ht="16.5" thickBot="1" x14ac:dyDescent="0.25">
      <c r="A805" s="330"/>
      <c r="B805" s="334"/>
      <c r="C805" s="337"/>
      <c r="D805" s="340"/>
      <c r="E805" s="150">
        <f>(B803/D803)*1000</f>
        <v>0</v>
      </c>
      <c r="F805" s="6" t="s">
        <v>65</v>
      </c>
    </row>
    <row r="806" spans="1:6" ht="13.5" thickBot="1" x14ac:dyDescent="0.25">
      <c r="A806" s="330"/>
      <c r="B806" s="143"/>
      <c r="C806" s="145"/>
      <c r="D806" s="144"/>
      <c r="E806" s="3"/>
      <c r="F806" s="8"/>
    </row>
    <row r="807" spans="1:6" ht="15.75" x14ac:dyDescent="0.2">
      <c r="A807" s="330"/>
      <c r="B807" s="332"/>
      <c r="C807" s="335" t="s">
        <v>63</v>
      </c>
      <c r="D807" s="338">
        <v>0.998</v>
      </c>
      <c r="E807" s="148">
        <f>B807/1000</f>
        <v>0</v>
      </c>
      <c r="F807" s="4" t="s">
        <v>62</v>
      </c>
    </row>
    <row r="808" spans="1:6" ht="15.75" x14ac:dyDescent="0.2">
      <c r="A808" s="330"/>
      <c r="B808" s="333"/>
      <c r="C808" s="336"/>
      <c r="D808" s="339"/>
      <c r="E808" s="149">
        <f>E807/D807</f>
        <v>0</v>
      </c>
      <c r="F808" s="5" t="s">
        <v>64</v>
      </c>
    </row>
    <row r="809" spans="1:6" ht="16.5" thickBot="1" x14ac:dyDescent="0.25">
      <c r="A809" s="330"/>
      <c r="B809" s="334"/>
      <c r="C809" s="337"/>
      <c r="D809" s="340"/>
      <c r="E809" s="150">
        <f>(E807/D807)*1000</f>
        <v>0</v>
      </c>
      <c r="F809" s="6" t="s">
        <v>65</v>
      </c>
    </row>
    <row r="810" spans="1:6" ht="13.5" thickBot="1" x14ac:dyDescent="0.25">
      <c r="A810" s="330"/>
      <c r="B810" s="143"/>
      <c r="C810" s="145"/>
      <c r="D810" s="144"/>
      <c r="E810" s="3"/>
      <c r="F810" s="8"/>
    </row>
    <row r="811" spans="1:6" ht="15.75" x14ac:dyDescent="0.2">
      <c r="A811" s="330"/>
      <c r="B811" s="332"/>
      <c r="C811" s="335" t="s">
        <v>64</v>
      </c>
      <c r="D811" s="338">
        <v>0.998</v>
      </c>
      <c r="E811" s="148">
        <f>B811*D811</f>
        <v>0</v>
      </c>
      <c r="F811" s="4" t="s">
        <v>62</v>
      </c>
    </row>
    <row r="812" spans="1:6" ht="15.75" x14ac:dyDescent="0.2">
      <c r="A812" s="330"/>
      <c r="B812" s="333"/>
      <c r="C812" s="336"/>
      <c r="D812" s="339"/>
      <c r="E812" s="149">
        <f>E811*1000</f>
        <v>0</v>
      </c>
      <c r="F812" s="5" t="s">
        <v>63</v>
      </c>
    </row>
    <row r="813" spans="1:6" ht="16.5" thickBot="1" x14ac:dyDescent="0.25">
      <c r="A813" s="330"/>
      <c r="B813" s="334"/>
      <c r="C813" s="337"/>
      <c r="D813" s="340"/>
      <c r="E813" s="150">
        <f>(E811/D811)*1000</f>
        <v>0</v>
      </c>
      <c r="F813" s="6" t="s">
        <v>65</v>
      </c>
    </row>
    <row r="814" spans="1:6" ht="13.5" thickBot="1" x14ac:dyDescent="0.25">
      <c r="A814" s="330"/>
      <c r="B814" s="143"/>
      <c r="C814" s="145"/>
      <c r="D814" s="144"/>
      <c r="E814" s="3"/>
      <c r="F814" s="8"/>
    </row>
    <row r="815" spans="1:6" ht="15.75" x14ac:dyDescent="0.2">
      <c r="A815" s="330"/>
      <c r="B815" s="332"/>
      <c r="C815" s="335" t="s">
        <v>65</v>
      </c>
      <c r="D815" s="338">
        <v>0.998</v>
      </c>
      <c r="E815" s="148">
        <f>(B815*D815)/1000</f>
        <v>0</v>
      </c>
      <c r="F815" s="4" t="s">
        <v>62</v>
      </c>
    </row>
    <row r="816" spans="1:6" ht="15.75" x14ac:dyDescent="0.2">
      <c r="A816" s="330"/>
      <c r="B816" s="333"/>
      <c r="C816" s="336"/>
      <c r="D816" s="339"/>
      <c r="E816" s="149">
        <f>E815*1000</f>
        <v>0</v>
      </c>
      <c r="F816" s="5" t="s">
        <v>63</v>
      </c>
    </row>
    <row r="817" spans="1:6" ht="16.5" thickBot="1" x14ac:dyDescent="0.25">
      <c r="A817" s="331"/>
      <c r="B817" s="334"/>
      <c r="C817" s="337"/>
      <c r="D817" s="340"/>
      <c r="E817" s="150">
        <f>E815/D815</f>
        <v>0</v>
      </c>
      <c r="F817" s="6" t="s">
        <v>64</v>
      </c>
    </row>
    <row r="818" spans="1:6" ht="34.5" customHeight="1" x14ac:dyDescent="0.2">
      <c r="B818" s="142" t="s">
        <v>43</v>
      </c>
    </row>
    <row r="820" spans="1:6" ht="16.5" thickBot="1" x14ac:dyDescent="0.25">
      <c r="B820" s="319" t="s">
        <v>58</v>
      </c>
      <c r="C820" s="319"/>
      <c r="D820" s="141" t="s">
        <v>59</v>
      </c>
      <c r="E820" s="320" t="s">
        <v>60</v>
      </c>
      <c r="F820" s="320"/>
    </row>
    <row r="821" spans="1:6" ht="15.75" x14ac:dyDescent="0.2">
      <c r="A821" s="329" t="s">
        <v>88</v>
      </c>
      <c r="B821" s="332"/>
      <c r="C821" s="335" t="s">
        <v>62</v>
      </c>
      <c r="D821" s="338">
        <v>0.748</v>
      </c>
      <c r="E821" s="148">
        <f>B821*1000</f>
        <v>0</v>
      </c>
      <c r="F821" s="4" t="s">
        <v>63</v>
      </c>
    </row>
    <row r="822" spans="1:6" ht="15.75" x14ac:dyDescent="0.2">
      <c r="A822" s="330"/>
      <c r="B822" s="333"/>
      <c r="C822" s="336"/>
      <c r="D822" s="339"/>
      <c r="E822" s="149">
        <f>B821/D821</f>
        <v>0</v>
      </c>
      <c r="F822" s="5" t="s">
        <v>64</v>
      </c>
    </row>
    <row r="823" spans="1:6" ht="16.5" thickBot="1" x14ac:dyDescent="0.25">
      <c r="A823" s="330"/>
      <c r="B823" s="334"/>
      <c r="C823" s="337"/>
      <c r="D823" s="340"/>
      <c r="E823" s="150">
        <f>(B821/D821)*1000</f>
        <v>0</v>
      </c>
      <c r="F823" s="6" t="s">
        <v>65</v>
      </c>
    </row>
    <row r="824" spans="1:6" ht="13.5" thickBot="1" x14ac:dyDescent="0.25">
      <c r="A824" s="330"/>
      <c r="B824" s="143"/>
      <c r="C824" s="145"/>
      <c r="D824" s="144"/>
      <c r="E824" s="3"/>
      <c r="F824" s="8"/>
    </row>
    <row r="825" spans="1:6" ht="15.75" x14ac:dyDescent="0.2">
      <c r="A825" s="330"/>
      <c r="B825" s="332"/>
      <c r="C825" s="335" t="s">
        <v>63</v>
      </c>
      <c r="D825" s="338">
        <v>0.748</v>
      </c>
      <c r="E825" s="148">
        <f>B825/1000</f>
        <v>0</v>
      </c>
      <c r="F825" s="4" t="s">
        <v>62</v>
      </c>
    </row>
    <row r="826" spans="1:6" ht="15.75" x14ac:dyDescent="0.2">
      <c r="A826" s="330"/>
      <c r="B826" s="333"/>
      <c r="C826" s="336"/>
      <c r="D826" s="339"/>
      <c r="E826" s="149">
        <f>E825/D825</f>
        <v>0</v>
      </c>
      <c r="F826" s="5" t="s">
        <v>64</v>
      </c>
    </row>
    <row r="827" spans="1:6" ht="16.5" thickBot="1" x14ac:dyDescent="0.25">
      <c r="A827" s="330"/>
      <c r="B827" s="334"/>
      <c r="C827" s="337"/>
      <c r="D827" s="340"/>
      <c r="E827" s="150">
        <f>(E825/D825)*1000</f>
        <v>0</v>
      </c>
      <c r="F827" s="6" t="s">
        <v>65</v>
      </c>
    </row>
    <row r="828" spans="1:6" ht="13.5" thickBot="1" x14ac:dyDescent="0.25">
      <c r="A828" s="330"/>
      <c r="B828" s="143"/>
      <c r="C828" s="145"/>
      <c r="D828" s="144"/>
      <c r="E828" s="3"/>
      <c r="F828" s="8"/>
    </row>
    <row r="829" spans="1:6" ht="15.75" x14ac:dyDescent="0.2">
      <c r="A829" s="330"/>
      <c r="B829" s="332"/>
      <c r="C829" s="335" t="s">
        <v>64</v>
      </c>
      <c r="D829" s="338">
        <v>0.748</v>
      </c>
      <c r="E829" s="148">
        <f>B829*D829</f>
        <v>0</v>
      </c>
      <c r="F829" s="4" t="s">
        <v>62</v>
      </c>
    </row>
    <row r="830" spans="1:6" ht="15.75" x14ac:dyDescent="0.2">
      <c r="A830" s="330"/>
      <c r="B830" s="333"/>
      <c r="C830" s="336"/>
      <c r="D830" s="339"/>
      <c r="E830" s="149">
        <f>E829*1000</f>
        <v>0</v>
      </c>
      <c r="F830" s="5" t="s">
        <v>63</v>
      </c>
    </row>
    <row r="831" spans="1:6" ht="16.5" thickBot="1" x14ac:dyDescent="0.25">
      <c r="A831" s="330"/>
      <c r="B831" s="334"/>
      <c r="C831" s="337"/>
      <c r="D831" s="340"/>
      <c r="E831" s="150">
        <f>(E829/D829)*1000</f>
        <v>0</v>
      </c>
      <c r="F831" s="6" t="s">
        <v>65</v>
      </c>
    </row>
    <row r="832" spans="1:6" ht="13.5" thickBot="1" x14ac:dyDescent="0.25">
      <c r="A832" s="330"/>
      <c r="B832" s="143"/>
      <c r="C832" s="145"/>
      <c r="D832" s="144"/>
      <c r="E832" s="3"/>
      <c r="F832" s="8"/>
    </row>
    <row r="833" spans="1:6" ht="15.75" x14ac:dyDescent="0.2">
      <c r="A833" s="330"/>
      <c r="B833" s="332"/>
      <c r="C833" s="335" t="s">
        <v>65</v>
      </c>
      <c r="D833" s="338">
        <v>0.748</v>
      </c>
      <c r="E833" s="148">
        <f>(B833*D833)/1000</f>
        <v>0</v>
      </c>
      <c r="F833" s="4" t="s">
        <v>62</v>
      </c>
    </row>
    <row r="834" spans="1:6" ht="15.75" x14ac:dyDescent="0.2">
      <c r="A834" s="330"/>
      <c r="B834" s="333"/>
      <c r="C834" s="336"/>
      <c r="D834" s="339"/>
      <c r="E834" s="149">
        <f>E833*1000</f>
        <v>0</v>
      </c>
      <c r="F834" s="5" t="s">
        <v>63</v>
      </c>
    </row>
    <row r="835" spans="1:6" ht="16.5" thickBot="1" x14ac:dyDescent="0.25">
      <c r="A835" s="331"/>
      <c r="B835" s="334"/>
      <c r="C835" s="337"/>
      <c r="D835" s="340"/>
      <c r="E835" s="150">
        <f>E833/D833</f>
        <v>0</v>
      </c>
      <c r="F835" s="6" t="s">
        <v>64</v>
      </c>
    </row>
    <row r="836" spans="1:6" ht="32.25" customHeight="1" x14ac:dyDescent="0.2">
      <c r="B836" s="142" t="s">
        <v>43</v>
      </c>
    </row>
    <row r="838" spans="1:6" ht="16.5" thickBot="1" x14ac:dyDescent="0.25">
      <c r="B838" s="319" t="s">
        <v>58</v>
      </c>
      <c r="C838" s="319"/>
      <c r="D838" s="141" t="s">
        <v>59</v>
      </c>
      <c r="E838" s="320" t="s">
        <v>60</v>
      </c>
      <c r="F838" s="320"/>
    </row>
    <row r="839" spans="1:6" ht="15.75" x14ac:dyDescent="0.2">
      <c r="A839" s="329" t="s">
        <v>89</v>
      </c>
      <c r="B839" s="332"/>
      <c r="C839" s="335" t="s">
        <v>62</v>
      </c>
      <c r="D839" s="338">
        <v>0.92100000000000004</v>
      </c>
      <c r="E839" s="148">
        <f>B839*1000</f>
        <v>0</v>
      </c>
      <c r="F839" s="4" t="s">
        <v>63</v>
      </c>
    </row>
    <row r="840" spans="1:6" ht="15.75" x14ac:dyDescent="0.2">
      <c r="A840" s="330"/>
      <c r="B840" s="333"/>
      <c r="C840" s="336"/>
      <c r="D840" s="339"/>
      <c r="E840" s="149">
        <f>B839/D839</f>
        <v>0</v>
      </c>
      <c r="F840" s="5" t="s">
        <v>64</v>
      </c>
    </row>
    <row r="841" spans="1:6" ht="16.5" thickBot="1" x14ac:dyDescent="0.25">
      <c r="A841" s="330"/>
      <c r="B841" s="334"/>
      <c r="C841" s="337"/>
      <c r="D841" s="340"/>
      <c r="E841" s="150">
        <f>(B839/D839)*1000</f>
        <v>0</v>
      </c>
      <c r="F841" s="6" t="s">
        <v>65</v>
      </c>
    </row>
    <row r="842" spans="1:6" ht="13.5" thickBot="1" x14ac:dyDescent="0.25">
      <c r="A842" s="330"/>
      <c r="B842" s="143"/>
      <c r="C842" s="145"/>
      <c r="D842" s="144"/>
      <c r="E842" s="3"/>
      <c r="F842" s="8"/>
    </row>
    <row r="843" spans="1:6" ht="15.75" x14ac:dyDescent="0.2">
      <c r="A843" s="330"/>
      <c r="B843" s="332"/>
      <c r="C843" s="335" t="s">
        <v>63</v>
      </c>
      <c r="D843" s="338">
        <v>0.92100000000000004</v>
      </c>
      <c r="E843" s="148">
        <f>B843/1000</f>
        <v>0</v>
      </c>
      <c r="F843" s="4" t="s">
        <v>62</v>
      </c>
    </row>
    <row r="844" spans="1:6" ht="15.75" x14ac:dyDescent="0.2">
      <c r="A844" s="330"/>
      <c r="B844" s="333"/>
      <c r="C844" s="336"/>
      <c r="D844" s="339"/>
      <c r="E844" s="149">
        <f>E843/D843</f>
        <v>0</v>
      </c>
      <c r="F844" s="5" t="s">
        <v>64</v>
      </c>
    </row>
    <row r="845" spans="1:6" ht="16.5" thickBot="1" x14ac:dyDescent="0.25">
      <c r="A845" s="330"/>
      <c r="B845" s="334"/>
      <c r="C845" s="337"/>
      <c r="D845" s="340"/>
      <c r="E845" s="150">
        <f>(E843/D843)*1000</f>
        <v>0</v>
      </c>
      <c r="F845" s="6" t="s">
        <v>65</v>
      </c>
    </row>
    <row r="846" spans="1:6" ht="13.5" thickBot="1" x14ac:dyDescent="0.25">
      <c r="A846" s="330"/>
      <c r="B846" s="143"/>
      <c r="C846" s="145"/>
      <c r="D846" s="144"/>
      <c r="E846" s="3"/>
      <c r="F846" s="8"/>
    </row>
    <row r="847" spans="1:6" ht="15.75" x14ac:dyDescent="0.2">
      <c r="A847" s="330"/>
      <c r="B847" s="332"/>
      <c r="C847" s="335" t="s">
        <v>64</v>
      </c>
      <c r="D847" s="338">
        <v>0.92100000000000004</v>
      </c>
      <c r="E847" s="148">
        <f>B847*D847</f>
        <v>0</v>
      </c>
      <c r="F847" s="4" t="s">
        <v>62</v>
      </c>
    </row>
    <row r="848" spans="1:6" ht="15.75" x14ac:dyDescent="0.2">
      <c r="A848" s="330"/>
      <c r="B848" s="333"/>
      <c r="C848" s="336"/>
      <c r="D848" s="339"/>
      <c r="E848" s="149">
        <f>E847*1000</f>
        <v>0</v>
      </c>
      <c r="F848" s="5" t="s">
        <v>63</v>
      </c>
    </row>
    <row r="849" spans="1:6" ht="16.5" thickBot="1" x14ac:dyDescent="0.25">
      <c r="A849" s="330"/>
      <c r="B849" s="334"/>
      <c r="C849" s="337"/>
      <c r="D849" s="340"/>
      <c r="E849" s="150">
        <f>(E847/D847)*1000</f>
        <v>0</v>
      </c>
      <c r="F849" s="6" t="s">
        <v>65</v>
      </c>
    </row>
    <row r="850" spans="1:6" ht="13.5" thickBot="1" x14ac:dyDescent="0.25">
      <c r="A850" s="330"/>
      <c r="B850" s="143"/>
      <c r="C850" s="145"/>
      <c r="D850" s="144"/>
      <c r="E850" s="3"/>
      <c r="F850" s="8"/>
    </row>
    <row r="851" spans="1:6" ht="15.75" x14ac:dyDescent="0.2">
      <c r="A851" s="330"/>
      <c r="B851" s="332"/>
      <c r="C851" s="335" t="s">
        <v>65</v>
      </c>
      <c r="D851" s="338">
        <v>0.92100000000000004</v>
      </c>
      <c r="E851" s="148">
        <f>(B851*D851)/1000</f>
        <v>0</v>
      </c>
      <c r="F851" s="4" t="s">
        <v>62</v>
      </c>
    </row>
    <row r="852" spans="1:6" ht="15.75" x14ac:dyDescent="0.2">
      <c r="A852" s="330"/>
      <c r="B852" s="333"/>
      <c r="C852" s="336"/>
      <c r="D852" s="339"/>
      <c r="E852" s="149">
        <f>E851*1000</f>
        <v>0</v>
      </c>
      <c r="F852" s="5" t="s">
        <v>63</v>
      </c>
    </row>
    <row r="853" spans="1:6" ht="16.5" thickBot="1" x14ac:dyDescent="0.25">
      <c r="A853" s="331"/>
      <c r="B853" s="334"/>
      <c r="C853" s="337"/>
      <c r="D853" s="340"/>
      <c r="E853" s="150">
        <f>E851/D851</f>
        <v>0</v>
      </c>
      <c r="F853" s="6" t="s">
        <v>64</v>
      </c>
    </row>
    <row r="854" spans="1:6" ht="30" customHeight="1" x14ac:dyDescent="0.2">
      <c r="B854" s="142" t="s">
        <v>43</v>
      </c>
    </row>
    <row r="856" spans="1:6" ht="16.5" thickBot="1" x14ac:dyDescent="0.25">
      <c r="B856" s="319" t="s">
        <v>58</v>
      </c>
      <c r="C856" s="319"/>
      <c r="D856" s="141" t="s">
        <v>59</v>
      </c>
      <c r="E856" s="320" t="s">
        <v>60</v>
      </c>
      <c r="F856" s="320"/>
    </row>
    <row r="857" spans="1:6" ht="15.75" x14ac:dyDescent="0.2">
      <c r="A857" s="329" t="s">
        <v>90</v>
      </c>
      <c r="B857" s="332"/>
      <c r="C857" s="335" t="s">
        <v>62</v>
      </c>
      <c r="D857" s="338">
        <v>0.3</v>
      </c>
      <c r="E857" s="148">
        <f>B857*1000</f>
        <v>0</v>
      </c>
      <c r="F857" s="4" t="s">
        <v>63</v>
      </c>
    </row>
    <row r="858" spans="1:6" ht="15.75" x14ac:dyDescent="0.2">
      <c r="A858" s="330"/>
      <c r="B858" s="333"/>
      <c r="C858" s="336"/>
      <c r="D858" s="339"/>
      <c r="E858" s="149">
        <f>B857/D857</f>
        <v>0</v>
      </c>
      <c r="F858" s="5" t="s">
        <v>64</v>
      </c>
    </row>
    <row r="859" spans="1:6" ht="16.5" thickBot="1" x14ac:dyDescent="0.25">
      <c r="A859" s="330"/>
      <c r="B859" s="334"/>
      <c r="C859" s="337"/>
      <c r="D859" s="340"/>
      <c r="E859" s="150">
        <f>(B857/D857)*1000</f>
        <v>0</v>
      </c>
      <c r="F859" s="6" t="s">
        <v>65</v>
      </c>
    </row>
    <row r="860" spans="1:6" ht="13.5" thickBot="1" x14ac:dyDescent="0.25">
      <c r="A860" s="330"/>
      <c r="B860" s="143"/>
      <c r="C860" s="145"/>
      <c r="D860" s="144"/>
      <c r="E860" s="3"/>
      <c r="F860" s="8"/>
    </row>
    <row r="861" spans="1:6" ht="15.75" x14ac:dyDescent="0.2">
      <c r="A861" s="330"/>
      <c r="B861" s="332"/>
      <c r="C861" s="335" t="s">
        <v>63</v>
      </c>
      <c r="D861" s="338">
        <v>0.3</v>
      </c>
      <c r="E861" s="148">
        <f>B861/1000</f>
        <v>0</v>
      </c>
      <c r="F861" s="4" t="s">
        <v>62</v>
      </c>
    </row>
    <row r="862" spans="1:6" ht="15.75" x14ac:dyDescent="0.2">
      <c r="A862" s="330"/>
      <c r="B862" s="333"/>
      <c r="C862" s="336"/>
      <c r="D862" s="339"/>
      <c r="E862" s="149">
        <f>E861/D861</f>
        <v>0</v>
      </c>
      <c r="F862" s="5" t="s">
        <v>64</v>
      </c>
    </row>
    <row r="863" spans="1:6" ht="16.5" thickBot="1" x14ac:dyDescent="0.25">
      <c r="A863" s="330"/>
      <c r="B863" s="334"/>
      <c r="C863" s="337"/>
      <c r="D863" s="340"/>
      <c r="E863" s="150">
        <f>(E861/D861)*1000</f>
        <v>0</v>
      </c>
      <c r="F863" s="6" t="s">
        <v>65</v>
      </c>
    </row>
    <row r="864" spans="1:6" ht="13.5" thickBot="1" x14ac:dyDescent="0.25">
      <c r="A864" s="330"/>
      <c r="B864" s="143"/>
      <c r="C864" s="145"/>
      <c r="D864" s="144"/>
      <c r="E864" s="3"/>
      <c r="F864" s="8"/>
    </row>
    <row r="865" spans="1:6" ht="15.75" x14ac:dyDescent="0.2">
      <c r="A865" s="330"/>
      <c r="B865" s="332"/>
      <c r="C865" s="335" t="s">
        <v>64</v>
      </c>
      <c r="D865" s="338">
        <v>0.3</v>
      </c>
      <c r="E865" s="148">
        <f>B865*D865</f>
        <v>0</v>
      </c>
      <c r="F865" s="4" t="s">
        <v>62</v>
      </c>
    </row>
    <row r="866" spans="1:6" ht="15.75" x14ac:dyDescent="0.2">
      <c r="A866" s="330"/>
      <c r="B866" s="333"/>
      <c r="C866" s="336"/>
      <c r="D866" s="339"/>
      <c r="E866" s="149">
        <f>E865*1000</f>
        <v>0</v>
      </c>
      <c r="F866" s="5" t="s">
        <v>63</v>
      </c>
    </row>
    <row r="867" spans="1:6" ht="16.5" thickBot="1" x14ac:dyDescent="0.25">
      <c r="A867" s="330"/>
      <c r="B867" s="334"/>
      <c r="C867" s="337"/>
      <c r="D867" s="340"/>
      <c r="E867" s="150">
        <f>(E865/D865)*1000</f>
        <v>0</v>
      </c>
      <c r="F867" s="6" t="s">
        <v>65</v>
      </c>
    </row>
    <row r="868" spans="1:6" ht="13.5" thickBot="1" x14ac:dyDescent="0.25">
      <c r="A868" s="330"/>
      <c r="B868" s="143"/>
      <c r="C868" s="145"/>
      <c r="D868" s="144"/>
      <c r="E868" s="3"/>
      <c r="F868" s="8"/>
    </row>
    <row r="869" spans="1:6" ht="15.75" x14ac:dyDescent="0.2">
      <c r="A869" s="330"/>
      <c r="B869" s="332"/>
      <c r="C869" s="335" t="s">
        <v>65</v>
      </c>
      <c r="D869" s="338">
        <v>0.3</v>
      </c>
      <c r="E869" s="148">
        <f>(B869*D869)/1000</f>
        <v>0</v>
      </c>
      <c r="F869" s="4" t="s">
        <v>62</v>
      </c>
    </row>
    <row r="870" spans="1:6" ht="15.75" x14ac:dyDescent="0.2">
      <c r="A870" s="330"/>
      <c r="B870" s="333"/>
      <c r="C870" s="336"/>
      <c r="D870" s="339"/>
      <c r="E870" s="149">
        <f>E869*1000</f>
        <v>0</v>
      </c>
      <c r="F870" s="5" t="s">
        <v>63</v>
      </c>
    </row>
    <row r="871" spans="1:6" ht="16.5" thickBot="1" x14ac:dyDescent="0.25">
      <c r="A871" s="331"/>
      <c r="B871" s="334"/>
      <c r="C871" s="337"/>
      <c r="D871" s="340"/>
      <c r="E871" s="150">
        <f>E869/D869</f>
        <v>0</v>
      </c>
      <c r="F871" s="6" t="s">
        <v>64</v>
      </c>
    </row>
    <row r="872" spans="1:6" ht="37.5" customHeight="1" x14ac:dyDescent="0.2">
      <c r="B872" s="142" t="s">
        <v>43</v>
      </c>
    </row>
    <row r="874" spans="1:6" ht="16.5" thickBot="1" x14ac:dyDescent="0.25">
      <c r="B874" s="319" t="s">
        <v>58</v>
      </c>
      <c r="C874" s="319"/>
      <c r="D874" s="141" t="s">
        <v>59</v>
      </c>
      <c r="E874" s="320" t="s">
        <v>60</v>
      </c>
      <c r="F874" s="320"/>
    </row>
    <row r="875" spans="1:6" ht="15.75" x14ac:dyDescent="0.2">
      <c r="A875" s="329" t="s">
        <v>92</v>
      </c>
      <c r="B875" s="332"/>
      <c r="C875" s="335" t="s">
        <v>62</v>
      </c>
      <c r="D875" s="338">
        <v>0.1</v>
      </c>
      <c r="E875" s="148">
        <f>B875*1000</f>
        <v>0</v>
      </c>
      <c r="F875" s="4" t="s">
        <v>63</v>
      </c>
    </row>
    <row r="876" spans="1:6" ht="15.75" x14ac:dyDescent="0.2">
      <c r="A876" s="330"/>
      <c r="B876" s="333"/>
      <c r="C876" s="336"/>
      <c r="D876" s="339"/>
      <c r="E876" s="149">
        <f>B875/D875</f>
        <v>0</v>
      </c>
      <c r="F876" s="5" t="s">
        <v>64</v>
      </c>
    </row>
    <row r="877" spans="1:6" ht="16.5" thickBot="1" x14ac:dyDescent="0.25">
      <c r="A877" s="330"/>
      <c r="B877" s="334"/>
      <c r="C877" s="337"/>
      <c r="D877" s="340"/>
      <c r="E877" s="150">
        <f>(B875/D875)*1000</f>
        <v>0</v>
      </c>
      <c r="F877" s="6" t="s">
        <v>65</v>
      </c>
    </row>
    <row r="878" spans="1:6" ht="13.5" thickBot="1" x14ac:dyDescent="0.25">
      <c r="A878" s="330"/>
      <c r="B878" s="143"/>
      <c r="C878" s="145"/>
      <c r="D878" s="144"/>
      <c r="E878" s="3"/>
      <c r="F878" s="8"/>
    </row>
    <row r="879" spans="1:6" ht="15.75" x14ac:dyDescent="0.2">
      <c r="A879" s="330"/>
      <c r="B879" s="332"/>
      <c r="C879" s="335" t="s">
        <v>63</v>
      </c>
      <c r="D879" s="338">
        <v>0.1</v>
      </c>
      <c r="E879" s="148">
        <f>B879/1000</f>
        <v>0</v>
      </c>
      <c r="F879" s="4" t="s">
        <v>62</v>
      </c>
    </row>
    <row r="880" spans="1:6" ht="15.75" x14ac:dyDescent="0.2">
      <c r="A880" s="330"/>
      <c r="B880" s="333"/>
      <c r="C880" s="336"/>
      <c r="D880" s="339"/>
      <c r="E880" s="149">
        <f>E879/D879</f>
        <v>0</v>
      </c>
      <c r="F880" s="5" t="s">
        <v>64</v>
      </c>
    </row>
    <row r="881" spans="1:6" ht="16.5" thickBot="1" x14ac:dyDescent="0.25">
      <c r="A881" s="330"/>
      <c r="B881" s="334"/>
      <c r="C881" s="337"/>
      <c r="D881" s="340"/>
      <c r="E881" s="150">
        <f>(E879/D879)*1000</f>
        <v>0</v>
      </c>
      <c r="F881" s="6" t="s">
        <v>65</v>
      </c>
    </row>
    <row r="882" spans="1:6" ht="13.5" thickBot="1" x14ac:dyDescent="0.25">
      <c r="A882" s="330"/>
      <c r="B882" s="143"/>
      <c r="C882" s="145"/>
      <c r="D882" s="144"/>
      <c r="E882" s="3"/>
      <c r="F882" s="8"/>
    </row>
    <row r="883" spans="1:6" ht="15.75" x14ac:dyDescent="0.2">
      <c r="A883" s="330"/>
      <c r="B883" s="332"/>
      <c r="C883" s="335" t="s">
        <v>64</v>
      </c>
      <c r="D883" s="338">
        <v>0.1</v>
      </c>
      <c r="E883" s="148">
        <f>B883*D883</f>
        <v>0</v>
      </c>
      <c r="F883" s="4" t="s">
        <v>62</v>
      </c>
    </row>
    <row r="884" spans="1:6" ht="15.75" x14ac:dyDescent="0.2">
      <c r="A884" s="330"/>
      <c r="B884" s="333"/>
      <c r="C884" s="336"/>
      <c r="D884" s="339"/>
      <c r="E884" s="149">
        <f>E883*1000</f>
        <v>0</v>
      </c>
      <c r="F884" s="5" t="s">
        <v>63</v>
      </c>
    </row>
    <row r="885" spans="1:6" ht="16.5" thickBot="1" x14ac:dyDescent="0.25">
      <c r="A885" s="330"/>
      <c r="B885" s="334"/>
      <c r="C885" s="337"/>
      <c r="D885" s="340"/>
      <c r="E885" s="150">
        <f>(E883/D883)*1000</f>
        <v>0</v>
      </c>
      <c r="F885" s="6" t="s">
        <v>65</v>
      </c>
    </row>
    <row r="886" spans="1:6" ht="13.5" thickBot="1" x14ac:dyDescent="0.25">
      <c r="A886" s="330"/>
      <c r="B886" s="143"/>
      <c r="C886" s="145"/>
      <c r="D886" s="144"/>
      <c r="E886" s="3"/>
      <c r="F886" s="8"/>
    </row>
    <row r="887" spans="1:6" ht="15.75" x14ac:dyDescent="0.2">
      <c r="A887" s="330"/>
      <c r="B887" s="332"/>
      <c r="C887" s="335" t="s">
        <v>65</v>
      </c>
      <c r="D887" s="338">
        <v>0.1</v>
      </c>
      <c r="E887" s="148">
        <f>(B887*D887)/1000</f>
        <v>0</v>
      </c>
      <c r="F887" s="4" t="s">
        <v>62</v>
      </c>
    </row>
    <row r="888" spans="1:6" ht="15.75" x14ac:dyDescent="0.2">
      <c r="A888" s="330"/>
      <c r="B888" s="333"/>
      <c r="C888" s="336"/>
      <c r="D888" s="339"/>
      <c r="E888" s="149">
        <f>E887*1000</f>
        <v>0</v>
      </c>
      <c r="F888" s="5" t="s">
        <v>63</v>
      </c>
    </row>
    <row r="889" spans="1:6" ht="16.5" thickBot="1" x14ac:dyDescent="0.25">
      <c r="A889" s="331"/>
      <c r="B889" s="334"/>
      <c r="C889" s="337"/>
      <c r="D889" s="340"/>
      <c r="E889" s="150">
        <f>E887/D887</f>
        <v>0</v>
      </c>
      <c r="F889" s="6" t="s">
        <v>64</v>
      </c>
    </row>
    <row r="890" spans="1:6" ht="37.5" customHeight="1" x14ac:dyDescent="0.2">
      <c r="B890" s="142" t="s">
        <v>43</v>
      </c>
    </row>
    <row r="892" spans="1:6" ht="16.5" thickBot="1" x14ac:dyDescent="0.25">
      <c r="B892" s="319" t="s">
        <v>58</v>
      </c>
      <c r="C892" s="319"/>
      <c r="D892" s="141" t="s">
        <v>59</v>
      </c>
      <c r="E892" s="320" t="s">
        <v>60</v>
      </c>
      <c r="F892" s="320"/>
    </row>
    <row r="893" spans="1:6" ht="15.75" x14ac:dyDescent="0.2">
      <c r="A893" s="329" t="s">
        <v>95</v>
      </c>
      <c r="B893" s="332"/>
      <c r="C893" s="335" t="s">
        <v>62</v>
      </c>
      <c r="D893" s="338">
        <v>0.22700000000000001</v>
      </c>
      <c r="E893" s="148">
        <f>B893*1000</f>
        <v>0</v>
      </c>
      <c r="F893" s="4" t="s">
        <v>63</v>
      </c>
    </row>
    <row r="894" spans="1:6" ht="15.75" x14ac:dyDescent="0.2">
      <c r="A894" s="330"/>
      <c r="B894" s="333"/>
      <c r="C894" s="336"/>
      <c r="D894" s="339"/>
      <c r="E894" s="149">
        <f>B893/D893</f>
        <v>0</v>
      </c>
      <c r="F894" s="5" t="s">
        <v>64</v>
      </c>
    </row>
    <row r="895" spans="1:6" ht="16.5" thickBot="1" x14ac:dyDescent="0.25">
      <c r="A895" s="330"/>
      <c r="B895" s="334"/>
      <c r="C895" s="337"/>
      <c r="D895" s="340"/>
      <c r="E895" s="150">
        <f>(B893/D893)*1000</f>
        <v>0</v>
      </c>
      <c r="F895" s="6" t="s">
        <v>65</v>
      </c>
    </row>
    <row r="896" spans="1:6" ht="13.5" thickBot="1" x14ac:dyDescent="0.25">
      <c r="A896" s="330"/>
      <c r="B896" s="143"/>
      <c r="C896" s="145"/>
      <c r="D896" s="144"/>
      <c r="E896" s="3"/>
      <c r="F896" s="8"/>
    </row>
    <row r="897" spans="1:6" ht="15.75" x14ac:dyDescent="0.2">
      <c r="A897" s="330"/>
      <c r="B897" s="332"/>
      <c r="C897" s="335" t="s">
        <v>63</v>
      </c>
      <c r="D897" s="338">
        <v>0.22700000000000001</v>
      </c>
      <c r="E897" s="148">
        <f>B897/1000</f>
        <v>0</v>
      </c>
      <c r="F897" s="4" t="s">
        <v>62</v>
      </c>
    </row>
    <row r="898" spans="1:6" ht="15.75" x14ac:dyDescent="0.2">
      <c r="A898" s="330"/>
      <c r="B898" s="333"/>
      <c r="C898" s="336"/>
      <c r="D898" s="339"/>
      <c r="E898" s="149">
        <f>E897/D897</f>
        <v>0</v>
      </c>
      <c r="F898" s="5" t="s">
        <v>64</v>
      </c>
    </row>
    <row r="899" spans="1:6" ht="16.5" thickBot="1" x14ac:dyDescent="0.25">
      <c r="A899" s="330"/>
      <c r="B899" s="334"/>
      <c r="C899" s="337"/>
      <c r="D899" s="340"/>
      <c r="E899" s="150">
        <f>(E897/D897)*1000</f>
        <v>0</v>
      </c>
      <c r="F899" s="6" t="s">
        <v>65</v>
      </c>
    </row>
    <row r="900" spans="1:6" ht="13.5" thickBot="1" x14ac:dyDescent="0.25">
      <c r="A900" s="330"/>
      <c r="B900" s="143"/>
      <c r="C900" s="145"/>
      <c r="D900" s="144"/>
      <c r="E900" s="3"/>
      <c r="F900" s="8"/>
    </row>
    <row r="901" spans="1:6" ht="15.75" x14ac:dyDescent="0.2">
      <c r="A901" s="330"/>
      <c r="B901" s="332"/>
      <c r="C901" s="335" t="s">
        <v>64</v>
      </c>
      <c r="D901" s="338">
        <v>0.22700000000000001</v>
      </c>
      <c r="E901" s="148">
        <f>B901*D901</f>
        <v>0</v>
      </c>
      <c r="F901" s="4" t="s">
        <v>62</v>
      </c>
    </row>
    <row r="902" spans="1:6" ht="15.75" x14ac:dyDescent="0.2">
      <c r="A902" s="330"/>
      <c r="B902" s="333"/>
      <c r="C902" s="336"/>
      <c r="D902" s="339"/>
      <c r="E902" s="149">
        <f>E901*1000</f>
        <v>0</v>
      </c>
      <c r="F902" s="5" t="s">
        <v>63</v>
      </c>
    </row>
    <row r="903" spans="1:6" ht="16.5" thickBot="1" x14ac:dyDescent="0.25">
      <c r="A903" s="330"/>
      <c r="B903" s="334"/>
      <c r="C903" s="337"/>
      <c r="D903" s="340"/>
      <c r="E903" s="150">
        <f>(E901/D901)*1000</f>
        <v>0</v>
      </c>
      <c r="F903" s="6" t="s">
        <v>65</v>
      </c>
    </row>
    <row r="904" spans="1:6" ht="13.5" thickBot="1" x14ac:dyDescent="0.25">
      <c r="A904" s="330"/>
      <c r="B904" s="143"/>
      <c r="C904" s="145"/>
      <c r="D904" s="144"/>
      <c r="E904" s="3"/>
      <c r="F904" s="8"/>
    </row>
    <row r="905" spans="1:6" ht="15.75" x14ac:dyDescent="0.2">
      <c r="A905" s="330"/>
      <c r="B905" s="332"/>
      <c r="C905" s="335" t="s">
        <v>65</v>
      </c>
      <c r="D905" s="338">
        <v>0.22700000000000001</v>
      </c>
      <c r="E905" s="148">
        <f>(B905*D905)/1000</f>
        <v>0</v>
      </c>
      <c r="F905" s="4" t="s">
        <v>62</v>
      </c>
    </row>
    <row r="906" spans="1:6" ht="15.75" x14ac:dyDescent="0.2">
      <c r="A906" s="330"/>
      <c r="B906" s="333"/>
      <c r="C906" s="336"/>
      <c r="D906" s="339"/>
      <c r="E906" s="149">
        <f>E905*1000</f>
        <v>0</v>
      </c>
      <c r="F906" s="5" t="s">
        <v>63</v>
      </c>
    </row>
    <row r="907" spans="1:6" ht="16.5" thickBot="1" x14ac:dyDescent="0.25">
      <c r="A907" s="331"/>
      <c r="B907" s="334"/>
      <c r="C907" s="337"/>
      <c r="D907" s="340"/>
      <c r="E907" s="150">
        <f>E905/D905</f>
        <v>0</v>
      </c>
      <c r="F907" s="6" t="s">
        <v>64</v>
      </c>
    </row>
    <row r="908" spans="1:6" ht="41.25" customHeight="1" x14ac:dyDescent="0.2">
      <c r="B908" s="142" t="s">
        <v>43</v>
      </c>
    </row>
    <row r="910" spans="1:6" ht="16.5" thickBot="1" x14ac:dyDescent="0.25">
      <c r="B910" s="319" t="s">
        <v>58</v>
      </c>
      <c r="C910" s="319"/>
      <c r="D910" s="141" t="s">
        <v>59</v>
      </c>
      <c r="E910" s="320" t="s">
        <v>60</v>
      </c>
      <c r="F910" s="320"/>
    </row>
    <row r="911" spans="1:6" ht="15.75" x14ac:dyDescent="0.2">
      <c r="A911" s="329" t="s">
        <v>66</v>
      </c>
      <c r="B911" s="332"/>
      <c r="C911" s="335" t="s">
        <v>62</v>
      </c>
      <c r="D911" s="338">
        <v>0.20200000000000001</v>
      </c>
      <c r="E911" s="148">
        <f>B911*1000</f>
        <v>0</v>
      </c>
      <c r="F911" s="4" t="s">
        <v>63</v>
      </c>
    </row>
    <row r="912" spans="1:6" ht="15.75" x14ac:dyDescent="0.2">
      <c r="A912" s="330"/>
      <c r="B912" s="333"/>
      <c r="C912" s="336"/>
      <c r="D912" s="339"/>
      <c r="E912" s="149">
        <f>B911/D911</f>
        <v>0</v>
      </c>
      <c r="F912" s="5" t="s">
        <v>64</v>
      </c>
    </row>
    <row r="913" spans="1:6" ht="16.5" thickBot="1" x14ac:dyDescent="0.25">
      <c r="A913" s="330"/>
      <c r="B913" s="334"/>
      <c r="C913" s="337"/>
      <c r="D913" s="340"/>
      <c r="E913" s="150">
        <f>(B911/D911)*1000</f>
        <v>0</v>
      </c>
      <c r="F913" s="6" t="s">
        <v>65</v>
      </c>
    </row>
    <row r="914" spans="1:6" ht="13.5" thickBot="1" x14ac:dyDescent="0.25">
      <c r="A914" s="330"/>
      <c r="B914" s="143"/>
      <c r="C914" s="145"/>
      <c r="D914" s="144"/>
      <c r="E914" s="3"/>
      <c r="F914" s="8"/>
    </row>
    <row r="915" spans="1:6" ht="15.75" x14ac:dyDescent="0.2">
      <c r="A915" s="330"/>
      <c r="B915" s="332"/>
      <c r="C915" s="335" t="s">
        <v>63</v>
      </c>
      <c r="D915" s="338">
        <v>0.20200000000000001</v>
      </c>
      <c r="E915" s="148">
        <f>B915/1000</f>
        <v>0</v>
      </c>
      <c r="F915" s="4" t="s">
        <v>62</v>
      </c>
    </row>
    <row r="916" spans="1:6" ht="15.75" x14ac:dyDescent="0.2">
      <c r="A916" s="330"/>
      <c r="B916" s="333"/>
      <c r="C916" s="336"/>
      <c r="D916" s="339"/>
      <c r="E916" s="149">
        <f>E915/D915</f>
        <v>0</v>
      </c>
      <c r="F916" s="5" t="s">
        <v>64</v>
      </c>
    </row>
    <row r="917" spans="1:6" ht="16.5" thickBot="1" x14ac:dyDescent="0.25">
      <c r="A917" s="330"/>
      <c r="B917" s="334"/>
      <c r="C917" s="337"/>
      <c r="D917" s="340"/>
      <c r="E917" s="150">
        <f>(E915/D915)*1000</f>
        <v>0</v>
      </c>
      <c r="F917" s="6" t="s">
        <v>65</v>
      </c>
    </row>
    <row r="918" spans="1:6" ht="13.5" thickBot="1" x14ac:dyDescent="0.25">
      <c r="A918" s="330"/>
      <c r="B918" s="143"/>
      <c r="C918" s="145"/>
      <c r="D918" s="144"/>
      <c r="E918" s="3"/>
      <c r="F918" s="8"/>
    </row>
    <row r="919" spans="1:6" ht="15.75" x14ac:dyDescent="0.2">
      <c r="A919" s="330"/>
      <c r="B919" s="332"/>
      <c r="C919" s="335" t="s">
        <v>64</v>
      </c>
      <c r="D919" s="338">
        <v>0.20200000000000001</v>
      </c>
      <c r="E919" s="148">
        <f>B919*D919</f>
        <v>0</v>
      </c>
      <c r="F919" s="4" t="s">
        <v>62</v>
      </c>
    </row>
    <row r="920" spans="1:6" ht="15.75" x14ac:dyDescent="0.2">
      <c r="A920" s="330"/>
      <c r="B920" s="333"/>
      <c r="C920" s="336"/>
      <c r="D920" s="339"/>
      <c r="E920" s="149">
        <f>E919*1000</f>
        <v>0</v>
      </c>
      <c r="F920" s="5" t="s">
        <v>63</v>
      </c>
    </row>
    <row r="921" spans="1:6" ht="16.5" thickBot="1" x14ac:dyDescent="0.25">
      <c r="A921" s="330"/>
      <c r="B921" s="334"/>
      <c r="C921" s="337"/>
      <c r="D921" s="340"/>
      <c r="E921" s="150">
        <f>(E919/D919)*1000</f>
        <v>0</v>
      </c>
      <c r="F921" s="6" t="s">
        <v>65</v>
      </c>
    </row>
    <row r="922" spans="1:6" ht="13.5" thickBot="1" x14ac:dyDescent="0.25">
      <c r="A922" s="330"/>
      <c r="B922" s="143"/>
      <c r="C922" s="145"/>
      <c r="D922" s="144"/>
      <c r="E922" s="3"/>
      <c r="F922" s="8"/>
    </row>
    <row r="923" spans="1:6" ht="15.75" x14ac:dyDescent="0.2">
      <c r="A923" s="330"/>
      <c r="B923" s="332"/>
      <c r="C923" s="335" t="s">
        <v>65</v>
      </c>
      <c r="D923" s="338">
        <v>0.20200000000000001</v>
      </c>
      <c r="E923" s="148">
        <f>(B923*D923)/1000</f>
        <v>0</v>
      </c>
      <c r="F923" s="4" t="s">
        <v>62</v>
      </c>
    </row>
    <row r="924" spans="1:6" ht="15.75" x14ac:dyDescent="0.2">
      <c r="A924" s="330"/>
      <c r="B924" s="333"/>
      <c r="C924" s="336"/>
      <c r="D924" s="339"/>
      <c r="E924" s="149">
        <f>E923*1000</f>
        <v>0</v>
      </c>
      <c r="F924" s="5" t="s">
        <v>63</v>
      </c>
    </row>
    <row r="925" spans="1:6" ht="16.5" thickBot="1" x14ac:dyDescent="0.25">
      <c r="A925" s="331"/>
      <c r="B925" s="334"/>
      <c r="C925" s="337"/>
      <c r="D925" s="340"/>
      <c r="E925" s="150">
        <f>E923/D923</f>
        <v>0</v>
      </c>
      <c r="F925" s="6" t="s">
        <v>64</v>
      </c>
    </row>
    <row r="926" spans="1:6" ht="43.5" customHeight="1" x14ac:dyDescent="0.2">
      <c r="B926" s="142" t="s">
        <v>43</v>
      </c>
    </row>
    <row r="928" spans="1:6" ht="16.5" thickBot="1" x14ac:dyDescent="0.25">
      <c r="B928" s="319" t="s">
        <v>58</v>
      </c>
      <c r="C928" s="319"/>
      <c r="D928" s="141" t="s">
        <v>59</v>
      </c>
      <c r="E928" s="320" t="s">
        <v>60</v>
      </c>
      <c r="F928" s="320"/>
    </row>
    <row r="929" spans="1:6" ht="15.75" x14ac:dyDescent="0.2">
      <c r="A929" s="329" t="s">
        <v>81</v>
      </c>
      <c r="B929" s="332"/>
      <c r="C929" s="335" t="s">
        <v>62</v>
      </c>
      <c r="D929" s="338">
        <v>0.18099999999999999</v>
      </c>
      <c r="E929" s="148">
        <f>B929*1000</f>
        <v>0</v>
      </c>
      <c r="F929" s="4" t="s">
        <v>63</v>
      </c>
    </row>
    <row r="930" spans="1:6" ht="15.75" x14ac:dyDescent="0.2">
      <c r="A930" s="330"/>
      <c r="B930" s="333"/>
      <c r="C930" s="336"/>
      <c r="D930" s="339"/>
      <c r="E930" s="149">
        <f>B929/D929</f>
        <v>0</v>
      </c>
      <c r="F930" s="5" t="s">
        <v>64</v>
      </c>
    </row>
    <row r="931" spans="1:6" ht="16.5" thickBot="1" x14ac:dyDescent="0.25">
      <c r="A931" s="330"/>
      <c r="B931" s="334"/>
      <c r="C931" s="337"/>
      <c r="D931" s="340"/>
      <c r="E931" s="150">
        <f>(B929/D929)*1000</f>
        <v>0</v>
      </c>
      <c r="F931" s="6" t="s">
        <v>65</v>
      </c>
    </row>
    <row r="932" spans="1:6" ht="13.5" thickBot="1" x14ac:dyDescent="0.25">
      <c r="A932" s="330"/>
      <c r="B932" s="143"/>
      <c r="C932" s="145"/>
      <c r="D932" s="144"/>
      <c r="E932" s="3"/>
      <c r="F932" s="8"/>
    </row>
    <row r="933" spans="1:6" ht="15.75" x14ac:dyDescent="0.2">
      <c r="A933" s="330"/>
      <c r="B933" s="332"/>
      <c r="C933" s="335" t="s">
        <v>63</v>
      </c>
      <c r="D933" s="338">
        <v>0.18099999999999999</v>
      </c>
      <c r="E933" s="148">
        <f>B933/1000</f>
        <v>0</v>
      </c>
      <c r="F933" s="4" t="s">
        <v>62</v>
      </c>
    </row>
    <row r="934" spans="1:6" ht="15.75" x14ac:dyDescent="0.2">
      <c r="A934" s="330"/>
      <c r="B934" s="333"/>
      <c r="C934" s="336"/>
      <c r="D934" s="339"/>
      <c r="E934" s="149">
        <f>E933/D933</f>
        <v>0</v>
      </c>
      <c r="F934" s="5" t="s">
        <v>64</v>
      </c>
    </row>
    <row r="935" spans="1:6" ht="16.5" thickBot="1" x14ac:dyDescent="0.25">
      <c r="A935" s="330"/>
      <c r="B935" s="334"/>
      <c r="C935" s="337"/>
      <c r="D935" s="340"/>
      <c r="E935" s="150">
        <f>(E933/D933)*1000</f>
        <v>0</v>
      </c>
      <c r="F935" s="6" t="s">
        <v>65</v>
      </c>
    </row>
    <row r="936" spans="1:6" ht="13.5" thickBot="1" x14ac:dyDescent="0.25">
      <c r="A936" s="330"/>
      <c r="B936" s="143"/>
      <c r="C936" s="145"/>
      <c r="D936" s="144"/>
      <c r="E936" s="3"/>
      <c r="F936" s="8"/>
    </row>
    <row r="937" spans="1:6" ht="15.75" x14ac:dyDescent="0.2">
      <c r="A937" s="330"/>
      <c r="B937" s="332"/>
      <c r="C937" s="335" t="s">
        <v>64</v>
      </c>
      <c r="D937" s="338">
        <v>0.18099999999999999</v>
      </c>
      <c r="E937" s="148">
        <f>B937*D937</f>
        <v>0</v>
      </c>
      <c r="F937" s="4" t="s">
        <v>62</v>
      </c>
    </row>
    <row r="938" spans="1:6" ht="15.75" x14ac:dyDescent="0.2">
      <c r="A938" s="330"/>
      <c r="B938" s="333"/>
      <c r="C938" s="336"/>
      <c r="D938" s="339"/>
      <c r="E938" s="149">
        <f>E937*1000</f>
        <v>0</v>
      </c>
      <c r="F938" s="5" t="s">
        <v>63</v>
      </c>
    </row>
    <row r="939" spans="1:6" ht="16.5" thickBot="1" x14ac:dyDescent="0.25">
      <c r="A939" s="330"/>
      <c r="B939" s="334"/>
      <c r="C939" s="337"/>
      <c r="D939" s="340"/>
      <c r="E939" s="150">
        <f>(E937/D937)*1000</f>
        <v>0</v>
      </c>
      <c r="F939" s="6" t="s">
        <v>65</v>
      </c>
    </row>
    <row r="940" spans="1:6" ht="13.5" thickBot="1" x14ac:dyDescent="0.25">
      <c r="A940" s="330"/>
      <c r="B940" s="143"/>
      <c r="C940" s="145"/>
      <c r="D940" s="144"/>
      <c r="E940" s="3"/>
      <c r="F940" s="8"/>
    </row>
    <row r="941" spans="1:6" ht="15.75" x14ac:dyDescent="0.2">
      <c r="A941" s="330"/>
      <c r="B941" s="332"/>
      <c r="C941" s="335" t="s">
        <v>65</v>
      </c>
      <c r="D941" s="338">
        <v>0.18099999999999999</v>
      </c>
      <c r="E941" s="148">
        <f>(B941*D941)/1000</f>
        <v>0</v>
      </c>
      <c r="F941" s="4" t="s">
        <v>62</v>
      </c>
    </row>
    <row r="942" spans="1:6" ht="15.75" x14ac:dyDescent="0.2">
      <c r="A942" s="330"/>
      <c r="B942" s="333"/>
      <c r="C942" s="336"/>
      <c r="D942" s="339"/>
      <c r="E942" s="149">
        <f>E941*1000</f>
        <v>0</v>
      </c>
      <c r="F942" s="5" t="s">
        <v>63</v>
      </c>
    </row>
    <row r="943" spans="1:6" ht="16.5" thickBot="1" x14ac:dyDescent="0.25">
      <c r="A943" s="331"/>
      <c r="B943" s="334"/>
      <c r="C943" s="337"/>
      <c r="D943" s="340"/>
      <c r="E943" s="150">
        <f>E941/D941</f>
        <v>0</v>
      </c>
      <c r="F943" s="6" t="s">
        <v>64</v>
      </c>
    </row>
    <row r="944" spans="1:6" ht="36.75" customHeight="1" x14ac:dyDescent="0.2">
      <c r="B944" s="142" t="s">
        <v>43</v>
      </c>
    </row>
    <row r="946" spans="1:6" ht="16.5" thickBot="1" x14ac:dyDescent="0.25">
      <c r="B946" s="319" t="s">
        <v>58</v>
      </c>
      <c r="C946" s="319"/>
      <c r="D946" s="141" t="s">
        <v>59</v>
      </c>
      <c r="E946" s="320" t="s">
        <v>60</v>
      </c>
      <c r="F946" s="320"/>
    </row>
    <row r="947" spans="1:6" ht="15.75" x14ac:dyDescent="0.2">
      <c r="A947" s="329" t="s">
        <v>82</v>
      </c>
      <c r="B947" s="332"/>
      <c r="C947" s="335" t="s">
        <v>62</v>
      </c>
      <c r="D947" s="338">
        <v>1.4670000000000001</v>
      </c>
      <c r="E947" s="148">
        <f>B947*1000</f>
        <v>0</v>
      </c>
      <c r="F947" s="4" t="s">
        <v>63</v>
      </c>
    </row>
    <row r="948" spans="1:6" ht="15.75" x14ac:dyDescent="0.2">
      <c r="A948" s="330"/>
      <c r="B948" s="333"/>
      <c r="C948" s="336"/>
      <c r="D948" s="339"/>
      <c r="E948" s="149">
        <f>B947/D947</f>
        <v>0</v>
      </c>
      <c r="F948" s="5" t="s">
        <v>64</v>
      </c>
    </row>
    <row r="949" spans="1:6" ht="16.5" thickBot="1" x14ac:dyDescent="0.25">
      <c r="A949" s="330"/>
      <c r="B949" s="334"/>
      <c r="C949" s="337"/>
      <c r="D949" s="340"/>
      <c r="E949" s="150">
        <f>(B947/D947)*1000</f>
        <v>0</v>
      </c>
      <c r="F949" s="6" t="s">
        <v>65</v>
      </c>
    </row>
    <row r="950" spans="1:6" ht="13.5" thickBot="1" x14ac:dyDescent="0.25">
      <c r="A950" s="330"/>
      <c r="B950" s="143"/>
      <c r="C950" s="145"/>
      <c r="D950" s="144"/>
      <c r="E950" s="3"/>
      <c r="F950" s="8"/>
    </row>
    <row r="951" spans="1:6" ht="15.75" x14ac:dyDescent="0.2">
      <c r="A951" s="330"/>
      <c r="B951" s="332"/>
      <c r="C951" s="335" t="s">
        <v>63</v>
      </c>
      <c r="D951" s="338">
        <v>1.4670000000000001</v>
      </c>
      <c r="E951" s="148">
        <f>B951/1000</f>
        <v>0</v>
      </c>
      <c r="F951" s="4" t="s">
        <v>62</v>
      </c>
    </row>
    <row r="952" spans="1:6" ht="15.75" x14ac:dyDescent="0.2">
      <c r="A952" s="330"/>
      <c r="B952" s="333"/>
      <c r="C952" s="336"/>
      <c r="D952" s="339"/>
      <c r="E952" s="149">
        <f>E951/D951</f>
        <v>0</v>
      </c>
      <c r="F952" s="5" t="s">
        <v>64</v>
      </c>
    </row>
    <row r="953" spans="1:6" ht="16.5" thickBot="1" x14ac:dyDescent="0.25">
      <c r="A953" s="330"/>
      <c r="B953" s="334"/>
      <c r="C953" s="337"/>
      <c r="D953" s="340"/>
      <c r="E953" s="150">
        <f>(E951/D951)*1000</f>
        <v>0</v>
      </c>
      <c r="F953" s="6" t="s">
        <v>65</v>
      </c>
    </row>
    <row r="954" spans="1:6" ht="13.5" thickBot="1" x14ac:dyDescent="0.25">
      <c r="A954" s="330"/>
      <c r="B954" s="143"/>
      <c r="C954" s="145"/>
      <c r="D954" s="144"/>
      <c r="E954" s="3"/>
      <c r="F954" s="8"/>
    </row>
    <row r="955" spans="1:6" ht="15.75" x14ac:dyDescent="0.2">
      <c r="A955" s="330"/>
      <c r="B955" s="332"/>
      <c r="C955" s="335" t="s">
        <v>64</v>
      </c>
      <c r="D955" s="338">
        <v>1.4670000000000001</v>
      </c>
      <c r="E955" s="148">
        <f>B955*D955</f>
        <v>0</v>
      </c>
      <c r="F955" s="4" t="s">
        <v>62</v>
      </c>
    </row>
    <row r="956" spans="1:6" ht="15.75" x14ac:dyDescent="0.2">
      <c r="A956" s="330"/>
      <c r="B956" s="333"/>
      <c r="C956" s="336"/>
      <c r="D956" s="339"/>
      <c r="E956" s="149">
        <f>E955*1000</f>
        <v>0</v>
      </c>
      <c r="F956" s="5" t="s">
        <v>63</v>
      </c>
    </row>
    <row r="957" spans="1:6" ht="16.5" thickBot="1" x14ac:dyDescent="0.25">
      <c r="A957" s="330"/>
      <c r="B957" s="334"/>
      <c r="C957" s="337"/>
      <c r="D957" s="340"/>
      <c r="E957" s="150">
        <f>(E955/D955)*1000</f>
        <v>0</v>
      </c>
      <c r="F957" s="6" t="s">
        <v>65</v>
      </c>
    </row>
    <row r="958" spans="1:6" ht="13.5" thickBot="1" x14ac:dyDescent="0.25">
      <c r="A958" s="330"/>
      <c r="B958" s="143"/>
      <c r="C958" s="145"/>
      <c r="D958" s="144"/>
      <c r="E958" s="3"/>
      <c r="F958" s="8"/>
    </row>
    <row r="959" spans="1:6" ht="15.75" x14ac:dyDescent="0.2">
      <c r="A959" s="330"/>
      <c r="B959" s="332"/>
      <c r="C959" s="335" t="s">
        <v>65</v>
      </c>
      <c r="D959" s="338">
        <v>1.4670000000000001</v>
      </c>
      <c r="E959" s="148">
        <f>(B959*D959)/1000</f>
        <v>0</v>
      </c>
      <c r="F959" s="4" t="s">
        <v>62</v>
      </c>
    </row>
    <row r="960" spans="1:6" ht="15.75" x14ac:dyDescent="0.2">
      <c r="A960" s="330"/>
      <c r="B960" s="333"/>
      <c r="C960" s="336"/>
      <c r="D960" s="339"/>
      <c r="E960" s="149">
        <f>E959*1000</f>
        <v>0</v>
      </c>
      <c r="F960" s="5" t="s">
        <v>63</v>
      </c>
    </row>
    <row r="961" spans="1:6" ht="16.5" thickBot="1" x14ac:dyDescent="0.25">
      <c r="A961" s="331"/>
      <c r="B961" s="334"/>
      <c r="C961" s="337"/>
      <c r="D961" s="340"/>
      <c r="E961" s="150">
        <f>E959/D959</f>
        <v>0</v>
      </c>
      <c r="F961" s="6" t="s">
        <v>64</v>
      </c>
    </row>
    <row r="962" spans="1:6" ht="35.25" customHeight="1" x14ac:dyDescent="0.2">
      <c r="B962" s="142" t="s">
        <v>43</v>
      </c>
    </row>
    <row r="964" spans="1:6" ht="16.5" thickBot="1" x14ac:dyDescent="0.25">
      <c r="B964" s="319" t="s">
        <v>58</v>
      </c>
      <c r="C964" s="319"/>
      <c r="D964" s="141" t="s">
        <v>59</v>
      </c>
      <c r="E964" s="320" t="s">
        <v>60</v>
      </c>
      <c r="F964" s="320"/>
    </row>
    <row r="965" spans="1:6" ht="15.75" x14ac:dyDescent="0.2">
      <c r="A965" s="329" t="s">
        <v>83</v>
      </c>
      <c r="B965" s="332"/>
      <c r="C965" s="335" t="s">
        <v>62</v>
      </c>
      <c r="D965" s="338">
        <v>0.05</v>
      </c>
      <c r="E965" s="148">
        <f>B965*1000</f>
        <v>0</v>
      </c>
      <c r="F965" s="4" t="s">
        <v>63</v>
      </c>
    </row>
    <row r="966" spans="1:6" ht="15.75" x14ac:dyDescent="0.2">
      <c r="A966" s="330"/>
      <c r="B966" s="333"/>
      <c r="C966" s="336"/>
      <c r="D966" s="339"/>
      <c r="E966" s="149">
        <f>B965/D965</f>
        <v>0</v>
      </c>
      <c r="F966" s="5" t="s">
        <v>64</v>
      </c>
    </row>
    <row r="967" spans="1:6" ht="16.5" thickBot="1" x14ac:dyDescent="0.25">
      <c r="A967" s="330"/>
      <c r="B967" s="334"/>
      <c r="C967" s="337"/>
      <c r="D967" s="340"/>
      <c r="E967" s="150">
        <f>(B965/D965)*1000</f>
        <v>0</v>
      </c>
      <c r="F967" s="6" t="s">
        <v>65</v>
      </c>
    </row>
    <row r="968" spans="1:6" ht="13.5" thickBot="1" x14ac:dyDescent="0.25">
      <c r="A968" s="330"/>
      <c r="B968" s="143"/>
      <c r="C968" s="145"/>
      <c r="D968" s="144"/>
      <c r="E968" s="3"/>
      <c r="F968" s="8"/>
    </row>
    <row r="969" spans="1:6" ht="15.75" x14ac:dyDescent="0.2">
      <c r="A969" s="330"/>
      <c r="B969" s="332"/>
      <c r="C969" s="335" t="s">
        <v>63</v>
      </c>
      <c r="D969" s="338">
        <v>0.05</v>
      </c>
      <c r="E969" s="148">
        <f>B969/1000</f>
        <v>0</v>
      </c>
      <c r="F969" s="4" t="s">
        <v>62</v>
      </c>
    </row>
    <row r="970" spans="1:6" ht="15.75" x14ac:dyDescent="0.2">
      <c r="A970" s="330"/>
      <c r="B970" s="333"/>
      <c r="C970" s="336"/>
      <c r="D970" s="339"/>
      <c r="E970" s="149">
        <f>E969/D969</f>
        <v>0</v>
      </c>
      <c r="F970" s="5" t="s">
        <v>64</v>
      </c>
    </row>
    <row r="971" spans="1:6" ht="16.5" thickBot="1" x14ac:dyDescent="0.25">
      <c r="A971" s="330"/>
      <c r="B971" s="334"/>
      <c r="C971" s="337"/>
      <c r="D971" s="340"/>
      <c r="E971" s="150">
        <f>(E969/D969)*1000</f>
        <v>0</v>
      </c>
      <c r="F971" s="6" t="s">
        <v>65</v>
      </c>
    </row>
    <row r="972" spans="1:6" ht="13.5" thickBot="1" x14ac:dyDescent="0.25">
      <c r="A972" s="330"/>
      <c r="B972" s="143"/>
      <c r="C972" s="145"/>
      <c r="D972" s="144"/>
      <c r="E972" s="3"/>
      <c r="F972" s="8"/>
    </row>
    <row r="973" spans="1:6" ht="15.75" x14ac:dyDescent="0.2">
      <c r="A973" s="330"/>
      <c r="B973" s="332"/>
      <c r="C973" s="335" t="s">
        <v>64</v>
      </c>
      <c r="D973" s="338">
        <v>0.05</v>
      </c>
      <c r="E973" s="148">
        <f>B973*D973</f>
        <v>0</v>
      </c>
      <c r="F973" s="4" t="s">
        <v>62</v>
      </c>
    </row>
    <row r="974" spans="1:6" ht="15.75" x14ac:dyDescent="0.2">
      <c r="A974" s="330"/>
      <c r="B974" s="333"/>
      <c r="C974" s="336"/>
      <c r="D974" s="339"/>
      <c r="E974" s="149">
        <f>E973*1000</f>
        <v>0</v>
      </c>
      <c r="F974" s="5" t="s">
        <v>63</v>
      </c>
    </row>
    <row r="975" spans="1:6" ht="16.5" thickBot="1" x14ac:dyDescent="0.25">
      <c r="A975" s="330"/>
      <c r="B975" s="334"/>
      <c r="C975" s="337"/>
      <c r="D975" s="340"/>
      <c r="E975" s="150">
        <f>(E973/D973)*1000</f>
        <v>0</v>
      </c>
      <c r="F975" s="6" t="s">
        <v>65</v>
      </c>
    </row>
    <row r="976" spans="1:6" ht="13.5" thickBot="1" x14ac:dyDescent="0.25">
      <c r="A976" s="330"/>
      <c r="B976" s="143"/>
      <c r="C976" s="145"/>
      <c r="D976" s="144"/>
      <c r="E976" s="3"/>
      <c r="F976" s="8"/>
    </row>
    <row r="977" spans="1:6" ht="15.75" x14ac:dyDescent="0.2">
      <c r="A977" s="330"/>
      <c r="B977" s="332"/>
      <c r="C977" s="335" t="s">
        <v>65</v>
      </c>
      <c r="D977" s="338">
        <v>0.05</v>
      </c>
      <c r="E977" s="148">
        <f>(B977*D977)/1000</f>
        <v>0</v>
      </c>
      <c r="F977" s="4" t="s">
        <v>62</v>
      </c>
    </row>
    <row r="978" spans="1:6" ht="15.75" x14ac:dyDescent="0.2">
      <c r="A978" s="330"/>
      <c r="B978" s="333"/>
      <c r="C978" s="336"/>
      <c r="D978" s="339"/>
      <c r="E978" s="149">
        <f>E977*1000</f>
        <v>0</v>
      </c>
      <c r="F978" s="5" t="s">
        <v>63</v>
      </c>
    </row>
    <row r="979" spans="1:6" ht="16.5" thickBot="1" x14ac:dyDescent="0.25">
      <c r="A979" s="331"/>
      <c r="B979" s="334"/>
      <c r="C979" s="337"/>
      <c r="D979" s="340"/>
      <c r="E979" s="150">
        <f>E977/D977</f>
        <v>0</v>
      </c>
      <c r="F979" s="6" t="s">
        <v>64</v>
      </c>
    </row>
    <row r="980" spans="1:6" ht="33.75" customHeight="1" x14ac:dyDescent="0.2">
      <c r="B980" s="142" t="s">
        <v>43</v>
      </c>
    </row>
    <row r="982" spans="1:6" ht="16.5" thickBot="1" x14ac:dyDescent="0.25">
      <c r="B982" s="319" t="s">
        <v>58</v>
      </c>
      <c r="C982" s="319"/>
      <c r="D982" s="141" t="s">
        <v>59</v>
      </c>
      <c r="E982" s="320" t="s">
        <v>60</v>
      </c>
      <c r="F982" s="320"/>
    </row>
    <row r="983" spans="1:6" ht="15.75" x14ac:dyDescent="0.2">
      <c r="A983" s="329" t="s">
        <v>84</v>
      </c>
      <c r="B983" s="332"/>
      <c r="C983" s="335" t="s">
        <v>62</v>
      </c>
      <c r="D983" s="338">
        <v>0.2</v>
      </c>
      <c r="E983" s="148">
        <f>B983*1000</f>
        <v>0</v>
      </c>
      <c r="F983" s="4" t="s">
        <v>63</v>
      </c>
    </row>
    <row r="984" spans="1:6" ht="15.75" x14ac:dyDescent="0.2">
      <c r="A984" s="330"/>
      <c r="B984" s="333"/>
      <c r="C984" s="336"/>
      <c r="D984" s="339"/>
      <c r="E984" s="149">
        <f>B983/D983</f>
        <v>0</v>
      </c>
      <c r="F984" s="5" t="s">
        <v>64</v>
      </c>
    </row>
    <row r="985" spans="1:6" ht="16.5" thickBot="1" x14ac:dyDescent="0.25">
      <c r="A985" s="330"/>
      <c r="B985" s="334"/>
      <c r="C985" s="337"/>
      <c r="D985" s="340"/>
      <c r="E985" s="150">
        <f>(B983/D983)*1000</f>
        <v>0</v>
      </c>
      <c r="F985" s="6" t="s">
        <v>65</v>
      </c>
    </row>
    <row r="986" spans="1:6" ht="13.5" thickBot="1" x14ac:dyDescent="0.25">
      <c r="A986" s="330"/>
      <c r="B986" s="143"/>
      <c r="C986" s="145"/>
      <c r="D986" s="144"/>
      <c r="E986" s="3"/>
      <c r="F986" s="8"/>
    </row>
    <row r="987" spans="1:6" ht="15.75" x14ac:dyDescent="0.2">
      <c r="A987" s="330"/>
      <c r="B987" s="332"/>
      <c r="C987" s="335" t="s">
        <v>63</v>
      </c>
      <c r="D987" s="338">
        <v>0.2</v>
      </c>
      <c r="E987" s="148">
        <f>B987/1000</f>
        <v>0</v>
      </c>
      <c r="F987" s="4" t="s">
        <v>62</v>
      </c>
    </row>
    <row r="988" spans="1:6" ht="15.75" x14ac:dyDescent="0.2">
      <c r="A988" s="330"/>
      <c r="B988" s="333"/>
      <c r="C988" s="336"/>
      <c r="D988" s="339"/>
      <c r="E988" s="149">
        <f>E987/D987</f>
        <v>0</v>
      </c>
      <c r="F988" s="5" t="s">
        <v>64</v>
      </c>
    </row>
    <row r="989" spans="1:6" ht="16.5" thickBot="1" x14ac:dyDescent="0.25">
      <c r="A989" s="330"/>
      <c r="B989" s="334"/>
      <c r="C989" s="337"/>
      <c r="D989" s="340"/>
      <c r="E989" s="150">
        <f>(E987/D987)*1000</f>
        <v>0</v>
      </c>
      <c r="F989" s="6" t="s">
        <v>65</v>
      </c>
    </row>
    <row r="990" spans="1:6" ht="13.5" thickBot="1" x14ac:dyDescent="0.25">
      <c r="A990" s="330"/>
      <c r="B990" s="143"/>
      <c r="C990" s="145"/>
      <c r="D990" s="144"/>
      <c r="E990" s="3"/>
      <c r="F990" s="8"/>
    </row>
    <row r="991" spans="1:6" ht="15.75" x14ac:dyDescent="0.2">
      <c r="A991" s="330"/>
      <c r="B991" s="332"/>
      <c r="C991" s="335" t="s">
        <v>64</v>
      </c>
      <c r="D991" s="338">
        <v>0.2</v>
      </c>
      <c r="E991" s="148">
        <f>B991*D991</f>
        <v>0</v>
      </c>
      <c r="F991" s="4" t="s">
        <v>62</v>
      </c>
    </row>
    <row r="992" spans="1:6" ht="15.75" x14ac:dyDescent="0.2">
      <c r="A992" s="330"/>
      <c r="B992" s="333"/>
      <c r="C992" s="336"/>
      <c r="D992" s="339"/>
      <c r="E992" s="149">
        <f>E991*1000</f>
        <v>0</v>
      </c>
      <c r="F992" s="5" t="s">
        <v>63</v>
      </c>
    </row>
    <row r="993" spans="1:6" ht="16.5" thickBot="1" x14ac:dyDescent="0.25">
      <c r="A993" s="330"/>
      <c r="B993" s="334"/>
      <c r="C993" s="337"/>
      <c r="D993" s="340"/>
      <c r="E993" s="150">
        <f>(E991/D991)*1000</f>
        <v>0</v>
      </c>
      <c r="F993" s="6" t="s">
        <v>65</v>
      </c>
    </row>
    <row r="994" spans="1:6" ht="13.5" thickBot="1" x14ac:dyDescent="0.25">
      <c r="A994" s="330"/>
      <c r="B994" s="143"/>
      <c r="C994" s="145"/>
      <c r="D994" s="144"/>
      <c r="E994" s="3"/>
      <c r="F994" s="8"/>
    </row>
    <row r="995" spans="1:6" ht="15.75" x14ac:dyDescent="0.2">
      <c r="A995" s="330"/>
      <c r="B995" s="332"/>
      <c r="C995" s="335" t="s">
        <v>65</v>
      </c>
      <c r="D995" s="338">
        <v>0.2</v>
      </c>
      <c r="E995" s="148">
        <f>(B995*D995)/1000</f>
        <v>0</v>
      </c>
      <c r="F995" s="4" t="s">
        <v>62</v>
      </c>
    </row>
    <row r="996" spans="1:6" ht="15.75" x14ac:dyDescent="0.2">
      <c r="A996" s="330"/>
      <c r="B996" s="333"/>
      <c r="C996" s="336"/>
      <c r="D996" s="339"/>
      <c r="E996" s="149">
        <f>E995*1000</f>
        <v>0</v>
      </c>
      <c r="F996" s="5" t="s">
        <v>63</v>
      </c>
    </row>
    <row r="997" spans="1:6" ht="16.5" thickBot="1" x14ac:dyDescent="0.25">
      <c r="A997" s="331"/>
      <c r="B997" s="334"/>
      <c r="C997" s="337"/>
      <c r="D997" s="340"/>
      <c r="E997" s="150">
        <f>E995/D995</f>
        <v>0</v>
      </c>
      <c r="F997" s="6" t="s">
        <v>64</v>
      </c>
    </row>
    <row r="998" spans="1:6" ht="33.75" customHeight="1" x14ac:dyDescent="0.2">
      <c r="B998" s="142" t="s">
        <v>43</v>
      </c>
    </row>
    <row r="1000" spans="1:6" ht="16.5" thickBot="1" x14ac:dyDescent="0.25">
      <c r="B1000" s="319" t="s">
        <v>58</v>
      </c>
      <c r="C1000" s="319"/>
      <c r="D1000" s="141" t="s">
        <v>59</v>
      </c>
      <c r="E1000" s="320" t="s">
        <v>60</v>
      </c>
      <c r="F1000" s="320"/>
    </row>
    <row r="1001" spans="1:6" ht="15.75" x14ac:dyDescent="0.2">
      <c r="A1001" s="329" t="s">
        <v>85</v>
      </c>
      <c r="B1001" s="332"/>
      <c r="C1001" s="335" t="s">
        <v>62</v>
      </c>
      <c r="D1001" s="338">
        <v>0.3</v>
      </c>
      <c r="E1001" s="148">
        <f>B1001*1000</f>
        <v>0</v>
      </c>
      <c r="F1001" s="4" t="s">
        <v>63</v>
      </c>
    </row>
    <row r="1002" spans="1:6" ht="15.75" x14ac:dyDescent="0.2">
      <c r="A1002" s="330"/>
      <c r="B1002" s="333"/>
      <c r="C1002" s="336"/>
      <c r="D1002" s="339"/>
      <c r="E1002" s="149">
        <f>B1001/D1001</f>
        <v>0</v>
      </c>
      <c r="F1002" s="5" t="s">
        <v>64</v>
      </c>
    </row>
    <row r="1003" spans="1:6" ht="16.5" thickBot="1" x14ac:dyDescent="0.25">
      <c r="A1003" s="330"/>
      <c r="B1003" s="334"/>
      <c r="C1003" s="337"/>
      <c r="D1003" s="340"/>
      <c r="E1003" s="150">
        <f>(B1001/D1001)*1000</f>
        <v>0</v>
      </c>
      <c r="F1003" s="6" t="s">
        <v>65</v>
      </c>
    </row>
    <row r="1004" spans="1:6" ht="13.5" thickBot="1" x14ac:dyDescent="0.25">
      <c r="A1004" s="330"/>
      <c r="B1004" s="143"/>
      <c r="C1004" s="145"/>
      <c r="D1004" s="144"/>
      <c r="E1004" s="3"/>
      <c r="F1004" s="8"/>
    </row>
    <row r="1005" spans="1:6" ht="15.75" x14ac:dyDescent="0.2">
      <c r="A1005" s="330"/>
      <c r="B1005" s="332"/>
      <c r="C1005" s="335" t="s">
        <v>63</v>
      </c>
      <c r="D1005" s="338">
        <v>0.3</v>
      </c>
      <c r="E1005" s="148">
        <f>B1005/1000</f>
        <v>0</v>
      </c>
      <c r="F1005" s="4" t="s">
        <v>62</v>
      </c>
    </row>
    <row r="1006" spans="1:6" ht="15.75" x14ac:dyDescent="0.2">
      <c r="A1006" s="330"/>
      <c r="B1006" s="333"/>
      <c r="C1006" s="336"/>
      <c r="D1006" s="339"/>
      <c r="E1006" s="149">
        <f>E1005/D1005</f>
        <v>0</v>
      </c>
      <c r="F1006" s="5" t="s">
        <v>64</v>
      </c>
    </row>
    <row r="1007" spans="1:6" ht="16.5" thickBot="1" x14ac:dyDescent="0.25">
      <c r="A1007" s="330"/>
      <c r="B1007" s="334"/>
      <c r="C1007" s="337"/>
      <c r="D1007" s="340"/>
      <c r="E1007" s="150">
        <f>(E1005/D1005)*1000</f>
        <v>0</v>
      </c>
      <c r="F1007" s="6" t="s">
        <v>65</v>
      </c>
    </row>
    <row r="1008" spans="1:6" ht="13.5" thickBot="1" x14ac:dyDescent="0.25">
      <c r="A1008" s="330"/>
      <c r="B1008" s="143"/>
      <c r="C1008" s="145"/>
      <c r="D1008" s="144"/>
      <c r="E1008" s="3"/>
      <c r="F1008" s="8"/>
    </row>
    <row r="1009" spans="1:6" ht="15.75" x14ac:dyDescent="0.2">
      <c r="A1009" s="330"/>
      <c r="B1009" s="332"/>
      <c r="C1009" s="335" t="s">
        <v>64</v>
      </c>
      <c r="D1009" s="338">
        <v>0.3</v>
      </c>
      <c r="E1009" s="148">
        <f>B1009*D1009</f>
        <v>0</v>
      </c>
      <c r="F1009" s="4" t="s">
        <v>62</v>
      </c>
    </row>
    <row r="1010" spans="1:6" ht="15.75" x14ac:dyDescent="0.2">
      <c r="A1010" s="330"/>
      <c r="B1010" s="333"/>
      <c r="C1010" s="336"/>
      <c r="D1010" s="339"/>
      <c r="E1010" s="149">
        <f>E1009*1000</f>
        <v>0</v>
      </c>
      <c r="F1010" s="5" t="s">
        <v>63</v>
      </c>
    </row>
    <row r="1011" spans="1:6" ht="16.5" thickBot="1" x14ac:dyDescent="0.25">
      <c r="A1011" s="330"/>
      <c r="B1011" s="334"/>
      <c r="C1011" s="337"/>
      <c r="D1011" s="340"/>
      <c r="E1011" s="150">
        <f>(E1009/D1009)*1000</f>
        <v>0</v>
      </c>
      <c r="F1011" s="6" t="s">
        <v>65</v>
      </c>
    </row>
    <row r="1012" spans="1:6" ht="13.5" thickBot="1" x14ac:dyDescent="0.25">
      <c r="A1012" s="330"/>
      <c r="B1012" s="143"/>
      <c r="C1012" s="145"/>
      <c r="D1012" s="144"/>
      <c r="E1012" s="3"/>
      <c r="F1012" s="8"/>
    </row>
    <row r="1013" spans="1:6" ht="15.75" x14ac:dyDescent="0.2">
      <c r="A1013" s="330"/>
      <c r="B1013" s="332"/>
      <c r="C1013" s="335" t="s">
        <v>65</v>
      </c>
      <c r="D1013" s="338">
        <v>0.3</v>
      </c>
      <c r="E1013" s="148">
        <f>(B1013*D1013)/1000</f>
        <v>0</v>
      </c>
      <c r="F1013" s="4" t="s">
        <v>62</v>
      </c>
    </row>
    <row r="1014" spans="1:6" ht="15.75" x14ac:dyDescent="0.2">
      <c r="A1014" s="330"/>
      <c r="B1014" s="333"/>
      <c r="C1014" s="336"/>
      <c r="D1014" s="339"/>
      <c r="E1014" s="149">
        <f>E1013*1000</f>
        <v>0</v>
      </c>
      <c r="F1014" s="5" t="s">
        <v>63</v>
      </c>
    </row>
    <row r="1015" spans="1:6" ht="16.5" thickBot="1" x14ac:dyDescent="0.25">
      <c r="A1015" s="331"/>
      <c r="B1015" s="334"/>
      <c r="C1015" s="337"/>
      <c r="D1015" s="340"/>
      <c r="E1015" s="150">
        <f>E1013/D1013</f>
        <v>0</v>
      </c>
      <c r="F1015" s="6" t="s">
        <v>64</v>
      </c>
    </row>
    <row r="1016" spans="1:6" ht="37.5" customHeight="1" x14ac:dyDescent="0.2">
      <c r="B1016" s="142" t="s">
        <v>43</v>
      </c>
    </row>
  </sheetData>
  <sheetProtection password="EF46" sheet="1" objects="1" scenarios="1"/>
  <mergeCells count="889">
    <mergeCell ref="D29:F29"/>
    <mergeCell ref="D30:F30"/>
    <mergeCell ref="D7:F7"/>
    <mergeCell ref="D37:F37"/>
    <mergeCell ref="D38:F38"/>
    <mergeCell ref="D39:F39"/>
    <mergeCell ref="D36:F36"/>
    <mergeCell ref="D16:F16"/>
    <mergeCell ref="D35:F35"/>
    <mergeCell ref="D5:F5"/>
    <mergeCell ref="D6:F6"/>
    <mergeCell ref="D28:F28"/>
    <mergeCell ref="A26:C26"/>
    <mergeCell ref="D34:F34"/>
    <mergeCell ref="A32:C32"/>
    <mergeCell ref="A33:C33"/>
    <mergeCell ref="A34:C34"/>
    <mergeCell ref="A24:C24"/>
    <mergeCell ref="D32:F32"/>
    <mergeCell ref="A21:C21"/>
    <mergeCell ref="D22:F22"/>
    <mergeCell ref="A25:C25"/>
    <mergeCell ref="D33:F33"/>
    <mergeCell ref="A23:C23"/>
    <mergeCell ref="D24:F24"/>
    <mergeCell ref="A6:C6"/>
    <mergeCell ref="A8:C8"/>
    <mergeCell ref="D10:F10"/>
    <mergeCell ref="D11:F11"/>
    <mergeCell ref="A7:C7"/>
    <mergeCell ref="D9:F9"/>
    <mergeCell ref="A9:C9"/>
    <mergeCell ref="A10:C10"/>
    <mergeCell ref="A11:C11"/>
    <mergeCell ref="D8:F8"/>
    <mergeCell ref="D43:F43"/>
    <mergeCell ref="A27:C27"/>
    <mergeCell ref="A35:C35"/>
    <mergeCell ref="A36:C36"/>
    <mergeCell ref="D25:F25"/>
    <mergeCell ref="D26:F26"/>
    <mergeCell ref="D27:F27"/>
    <mergeCell ref="D41:F41"/>
    <mergeCell ref="D42:F42"/>
    <mergeCell ref="D40:F40"/>
    <mergeCell ref="A38:C38"/>
    <mergeCell ref="A41:C41"/>
    <mergeCell ref="A13:C13"/>
    <mergeCell ref="A14:C14"/>
    <mergeCell ref="A15:C15"/>
    <mergeCell ref="A16:C16"/>
    <mergeCell ref="A17:C17"/>
    <mergeCell ref="D12:F12"/>
    <mergeCell ref="D13:F13"/>
    <mergeCell ref="D14:F14"/>
    <mergeCell ref="D15:F15"/>
    <mergeCell ref="D17:F17"/>
    <mergeCell ref="B905:B907"/>
    <mergeCell ref="C905:C907"/>
    <mergeCell ref="D905:D907"/>
    <mergeCell ref="D887:D889"/>
    <mergeCell ref="C847:C849"/>
    <mergeCell ref="E892:F892"/>
    <mergeCell ref="B893:B895"/>
    <mergeCell ref="C893:C895"/>
    <mergeCell ref="D893:D895"/>
    <mergeCell ref="B897:B899"/>
    <mergeCell ref="B901:B903"/>
    <mergeCell ref="C901:C903"/>
    <mergeCell ref="D901:D903"/>
    <mergeCell ref="C897:C899"/>
    <mergeCell ref="B879:B881"/>
    <mergeCell ref="B874:C874"/>
    <mergeCell ref="C879:C881"/>
    <mergeCell ref="C887:C889"/>
    <mergeCell ref="D879:D881"/>
    <mergeCell ref="B883:B885"/>
    <mergeCell ref="B847:B849"/>
    <mergeCell ref="D869:D871"/>
    <mergeCell ref="E856:F856"/>
    <mergeCell ref="E514:F514"/>
    <mergeCell ref="A515:A529"/>
    <mergeCell ref="B515:B517"/>
    <mergeCell ref="C515:C517"/>
    <mergeCell ref="D515:D517"/>
    <mergeCell ref="B519:B521"/>
    <mergeCell ref="C519:C521"/>
    <mergeCell ref="D519:D521"/>
    <mergeCell ref="D897:D899"/>
    <mergeCell ref="B523:B525"/>
    <mergeCell ref="C523:C525"/>
    <mergeCell ref="B527:B529"/>
    <mergeCell ref="C527:C529"/>
    <mergeCell ref="D527:D529"/>
    <mergeCell ref="B892:C892"/>
    <mergeCell ref="C883:C885"/>
    <mergeCell ref="D883:D885"/>
    <mergeCell ref="B887:B889"/>
    <mergeCell ref="A893:A907"/>
    <mergeCell ref="E874:F874"/>
    <mergeCell ref="A875:A889"/>
    <mergeCell ref="B875:B877"/>
    <mergeCell ref="C875:C877"/>
    <mergeCell ref="D875:D877"/>
    <mergeCell ref="E496:F496"/>
    <mergeCell ref="A497:A511"/>
    <mergeCell ref="B497:B499"/>
    <mergeCell ref="C497:C499"/>
    <mergeCell ref="D497:D499"/>
    <mergeCell ref="B501:B503"/>
    <mergeCell ref="C501:C503"/>
    <mergeCell ref="D501:D503"/>
    <mergeCell ref="B505:B507"/>
    <mergeCell ref="C505:C507"/>
    <mergeCell ref="B496:C496"/>
    <mergeCell ref="D505:D507"/>
    <mergeCell ref="B509:B511"/>
    <mergeCell ref="C509:C511"/>
    <mergeCell ref="D509:D511"/>
    <mergeCell ref="B514:C514"/>
    <mergeCell ref="D523:D525"/>
    <mergeCell ref="B856:C856"/>
    <mergeCell ref="B833:B835"/>
    <mergeCell ref="C833:C835"/>
    <mergeCell ref="B784:C784"/>
    <mergeCell ref="B766:C766"/>
    <mergeCell ref="B748:C748"/>
    <mergeCell ref="B676:C676"/>
    <mergeCell ref="B658:C658"/>
    <mergeCell ref="B640:C640"/>
    <mergeCell ref="B622:C622"/>
    <mergeCell ref="B604:C604"/>
    <mergeCell ref="B586:C586"/>
    <mergeCell ref="B568:C568"/>
    <mergeCell ref="B537:B539"/>
    <mergeCell ref="C537:C539"/>
    <mergeCell ref="D537:D539"/>
    <mergeCell ref="B541:B543"/>
    <mergeCell ref="C541:C543"/>
    <mergeCell ref="D545:D547"/>
    <mergeCell ref="B550:C550"/>
    <mergeCell ref="B730:C730"/>
    <mergeCell ref="B712:C712"/>
    <mergeCell ref="E406:F406"/>
    <mergeCell ref="A407:A421"/>
    <mergeCell ref="B407:B409"/>
    <mergeCell ref="C407:C409"/>
    <mergeCell ref="D407:D409"/>
    <mergeCell ref="B411:B413"/>
    <mergeCell ref="B406:C406"/>
    <mergeCell ref="D415:D417"/>
    <mergeCell ref="B419:B421"/>
    <mergeCell ref="C419:C421"/>
    <mergeCell ref="D419:D421"/>
    <mergeCell ref="C411:C413"/>
    <mergeCell ref="D411:D413"/>
    <mergeCell ref="B415:B417"/>
    <mergeCell ref="C415:C417"/>
    <mergeCell ref="E838:F838"/>
    <mergeCell ref="A839:A853"/>
    <mergeCell ref="B839:B841"/>
    <mergeCell ref="C839:C841"/>
    <mergeCell ref="D839:D841"/>
    <mergeCell ref="B843:B845"/>
    <mergeCell ref="D847:D849"/>
    <mergeCell ref="B851:B853"/>
    <mergeCell ref="C851:C853"/>
    <mergeCell ref="D851:D853"/>
    <mergeCell ref="B838:C838"/>
    <mergeCell ref="C843:C845"/>
    <mergeCell ref="D843:D845"/>
    <mergeCell ref="A857:A871"/>
    <mergeCell ref="B857:B859"/>
    <mergeCell ref="C857:C859"/>
    <mergeCell ref="D857:D859"/>
    <mergeCell ref="B861:B863"/>
    <mergeCell ref="B865:B867"/>
    <mergeCell ref="C869:C871"/>
    <mergeCell ref="C865:C867"/>
    <mergeCell ref="B869:B871"/>
    <mergeCell ref="C861:C863"/>
    <mergeCell ref="D861:D863"/>
    <mergeCell ref="D865:D867"/>
    <mergeCell ref="A821:A835"/>
    <mergeCell ref="B821:B823"/>
    <mergeCell ref="C821:C823"/>
    <mergeCell ref="D821:D823"/>
    <mergeCell ref="B825:B827"/>
    <mergeCell ref="C825:C827"/>
    <mergeCell ref="D825:D827"/>
    <mergeCell ref="B829:B831"/>
    <mergeCell ref="C829:C831"/>
    <mergeCell ref="D829:D831"/>
    <mergeCell ref="D833:D835"/>
    <mergeCell ref="E820:F820"/>
    <mergeCell ref="E802:F802"/>
    <mergeCell ref="A803:A817"/>
    <mergeCell ref="B803:B805"/>
    <mergeCell ref="C803:C805"/>
    <mergeCell ref="D803:D805"/>
    <mergeCell ref="B807:B809"/>
    <mergeCell ref="C807:C809"/>
    <mergeCell ref="D807:D809"/>
    <mergeCell ref="B811:B813"/>
    <mergeCell ref="D811:D813"/>
    <mergeCell ref="B815:B817"/>
    <mergeCell ref="C815:C817"/>
    <mergeCell ref="D815:D817"/>
    <mergeCell ref="B820:C820"/>
    <mergeCell ref="C811:C813"/>
    <mergeCell ref="E784:F784"/>
    <mergeCell ref="B797:B799"/>
    <mergeCell ref="C797:C799"/>
    <mergeCell ref="D797:D799"/>
    <mergeCell ref="B802:C802"/>
    <mergeCell ref="A785:A799"/>
    <mergeCell ref="B785:B787"/>
    <mergeCell ref="C785:C787"/>
    <mergeCell ref="D785:D787"/>
    <mergeCell ref="B789:B791"/>
    <mergeCell ref="C789:C791"/>
    <mergeCell ref="D789:D791"/>
    <mergeCell ref="B793:B795"/>
    <mergeCell ref="C793:C795"/>
    <mergeCell ref="D793:D795"/>
    <mergeCell ref="B1000:C1000"/>
    <mergeCell ref="E1000:F1000"/>
    <mergeCell ref="A1001:A1015"/>
    <mergeCell ref="B1001:B1003"/>
    <mergeCell ref="C1001:C1003"/>
    <mergeCell ref="D1001:D1003"/>
    <mergeCell ref="B1005:B1007"/>
    <mergeCell ref="C1005:C1007"/>
    <mergeCell ref="D1005:D1007"/>
    <mergeCell ref="B1009:B1011"/>
    <mergeCell ref="C1009:C1011"/>
    <mergeCell ref="D1009:D1011"/>
    <mergeCell ref="B1013:B1015"/>
    <mergeCell ref="C1013:C1015"/>
    <mergeCell ref="D1013:D1015"/>
    <mergeCell ref="B982:C982"/>
    <mergeCell ref="E982:F982"/>
    <mergeCell ref="A983:A997"/>
    <mergeCell ref="B983:B985"/>
    <mergeCell ref="C983:C985"/>
    <mergeCell ref="D983:D985"/>
    <mergeCell ref="B987:B989"/>
    <mergeCell ref="C987:C989"/>
    <mergeCell ref="D987:D989"/>
    <mergeCell ref="B991:B993"/>
    <mergeCell ref="C991:C993"/>
    <mergeCell ref="D991:D993"/>
    <mergeCell ref="B995:B997"/>
    <mergeCell ref="C995:C997"/>
    <mergeCell ref="D995:D997"/>
    <mergeCell ref="E766:F766"/>
    <mergeCell ref="A767:A781"/>
    <mergeCell ref="B767:B769"/>
    <mergeCell ref="C767:C769"/>
    <mergeCell ref="D767:D769"/>
    <mergeCell ref="B771:B773"/>
    <mergeCell ref="D771:D773"/>
    <mergeCell ref="B775:B777"/>
    <mergeCell ref="C775:C777"/>
    <mergeCell ref="D775:D777"/>
    <mergeCell ref="B779:B781"/>
    <mergeCell ref="C779:C781"/>
    <mergeCell ref="D779:D781"/>
    <mergeCell ref="C771:C773"/>
    <mergeCell ref="B964:C964"/>
    <mergeCell ref="E964:F964"/>
    <mergeCell ref="A965:A979"/>
    <mergeCell ref="B965:B967"/>
    <mergeCell ref="C965:C967"/>
    <mergeCell ref="D965:D967"/>
    <mergeCell ref="B969:B971"/>
    <mergeCell ref="C969:C971"/>
    <mergeCell ref="D969:D971"/>
    <mergeCell ref="B973:B975"/>
    <mergeCell ref="C973:C975"/>
    <mergeCell ref="D973:D975"/>
    <mergeCell ref="B977:B979"/>
    <mergeCell ref="C977:C979"/>
    <mergeCell ref="D977:D979"/>
    <mergeCell ref="B946:C946"/>
    <mergeCell ref="E946:F946"/>
    <mergeCell ref="A947:A961"/>
    <mergeCell ref="B947:B949"/>
    <mergeCell ref="C947:C949"/>
    <mergeCell ref="D947:D949"/>
    <mergeCell ref="B951:B953"/>
    <mergeCell ref="C951:C953"/>
    <mergeCell ref="D951:D953"/>
    <mergeCell ref="B955:B957"/>
    <mergeCell ref="C955:C957"/>
    <mergeCell ref="D955:D957"/>
    <mergeCell ref="B959:B961"/>
    <mergeCell ref="C959:C961"/>
    <mergeCell ref="D959:D961"/>
    <mergeCell ref="B928:C928"/>
    <mergeCell ref="E928:F928"/>
    <mergeCell ref="A929:A943"/>
    <mergeCell ref="B929:B931"/>
    <mergeCell ref="C929:C931"/>
    <mergeCell ref="D929:D931"/>
    <mergeCell ref="B933:B935"/>
    <mergeCell ref="C933:C935"/>
    <mergeCell ref="D933:D935"/>
    <mergeCell ref="B937:B939"/>
    <mergeCell ref="C937:C939"/>
    <mergeCell ref="D937:D939"/>
    <mergeCell ref="B941:B943"/>
    <mergeCell ref="C941:C943"/>
    <mergeCell ref="D941:D943"/>
    <mergeCell ref="B478:C478"/>
    <mergeCell ref="E478:F478"/>
    <mergeCell ref="A479:A493"/>
    <mergeCell ref="B479:B481"/>
    <mergeCell ref="C479:C481"/>
    <mergeCell ref="D479:D481"/>
    <mergeCell ref="B483:B485"/>
    <mergeCell ref="C483:C485"/>
    <mergeCell ref="D483:D485"/>
    <mergeCell ref="B487:B489"/>
    <mergeCell ref="C487:C489"/>
    <mergeCell ref="D487:D489"/>
    <mergeCell ref="B491:B493"/>
    <mergeCell ref="C491:C493"/>
    <mergeCell ref="D491:D493"/>
    <mergeCell ref="B460:C460"/>
    <mergeCell ref="E460:F460"/>
    <mergeCell ref="A461:A475"/>
    <mergeCell ref="B461:B463"/>
    <mergeCell ref="C461:C463"/>
    <mergeCell ref="D461:D463"/>
    <mergeCell ref="B465:B467"/>
    <mergeCell ref="C465:C467"/>
    <mergeCell ref="D465:D467"/>
    <mergeCell ref="B469:B471"/>
    <mergeCell ref="C469:C471"/>
    <mergeCell ref="D469:D471"/>
    <mergeCell ref="B473:B475"/>
    <mergeCell ref="C473:C475"/>
    <mergeCell ref="D473:D475"/>
    <mergeCell ref="B442:C442"/>
    <mergeCell ref="E442:F442"/>
    <mergeCell ref="A443:A457"/>
    <mergeCell ref="B443:B445"/>
    <mergeCell ref="C443:C445"/>
    <mergeCell ref="D443:D445"/>
    <mergeCell ref="B447:B449"/>
    <mergeCell ref="C447:C449"/>
    <mergeCell ref="D447:D449"/>
    <mergeCell ref="B451:B453"/>
    <mergeCell ref="C451:C453"/>
    <mergeCell ref="D451:D453"/>
    <mergeCell ref="B455:B457"/>
    <mergeCell ref="C455:C457"/>
    <mergeCell ref="D455:D457"/>
    <mergeCell ref="B424:C424"/>
    <mergeCell ref="E424:F424"/>
    <mergeCell ref="A425:A439"/>
    <mergeCell ref="B425:B427"/>
    <mergeCell ref="C425:C427"/>
    <mergeCell ref="D425:D427"/>
    <mergeCell ref="B429:B431"/>
    <mergeCell ref="C429:C431"/>
    <mergeCell ref="D429:D431"/>
    <mergeCell ref="B433:B435"/>
    <mergeCell ref="C433:C435"/>
    <mergeCell ref="D433:D435"/>
    <mergeCell ref="B437:B439"/>
    <mergeCell ref="C437:C439"/>
    <mergeCell ref="D437:D439"/>
    <mergeCell ref="B388:C388"/>
    <mergeCell ref="E388:F388"/>
    <mergeCell ref="A389:A403"/>
    <mergeCell ref="B389:B391"/>
    <mergeCell ref="C389:C391"/>
    <mergeCell ref="D389:D391"/>
    <mergeCell ref="B393:B395"/>
    <mergeCell ref="C393:C395"/>
    <mergeCell ref="D393:D395"/>
    <mergeCell ref="B397:B399"/>
    <mergeCell ref="C397:C399"/>
    <mergeCell ref="D397:D399"/>
    <mergeCell ref="B401:B403"/>
    <mergeCell ref="C401:C403"/>
    <mergeCell ref="D401:D403"/>
    <mergeCell ref="B371:C371"/>
    <mergeCell ref="E371:F371"/>
    <mergeCell ref="A372:A386"/>
    <mergeCell ref="B372:B374"/>
    <mergeCell ref="C372:C374"/>
    <mergeCell ref="D372:D374"/>
    <mergeCell ref="B376:B378"/>
    <mergeCell ref="C376:C378"/>
    <mergeCell ref="D376:D378"/>
    <mergeCell ref="B380:B382"/>
    <mergeCell ref="C380:C382"/>
    <mergeCell ref="D380:D382"/>
    <mergeCell ref="B384:B386"/>
    <mergeCell ref="C384:C386"/>
    <mergeCell ref="D384:D386"/>
    <mergeCell ref="B354:C354"/>
    <mergeCell ref="E354:F354"/>
    <mergeCell ref="A355:A369"/>
    <mergeCell ref="B355:B357"/>
    <mergeCell ref="C355:C357"/>
    <mergeCell ref="D355:D357"/>
    <mergeCell ref="B359:B361"/>
    <mergeCell ref="C359:C361"/>
    <mergeCell ref="D359:D361"/>
    <mergeCell ref="B363:B365"/>
    <mergeCell ref="C363:C365"/>
    <mergeCell ref="D363:D365"/>
    <mergeCell ref="B367:B369"/>
    <mergeCell ref="C367:C369"/>
    <mergeCell ref="D367:D369"/>
    <mergeCell ref="B336:C336"/>
    <mergeCell ref="E336:F336"/>
    <mergeCell ref="A337:A351"/>
    <mergeCell ref="B337:B339"/>
    <mergeCell ref="C337:C339"/>
    <mergeCell ref="D337:D339"/>
    <mergeCell ref="B341:B343"/>
    <mergeCell ref="C341:C343"/>
    <mergeCell ref="D341:D343"/>
    <mergeCell ref="B345:B347"/>
    <mergeCell ref="C345:C347"/>
    <mergeCell ref="D345:D347"/>
    <mergeCell ref="B349:B351"/>
    <mergeCell ref="C349:C351"/>
    <mergeCell ref="D349:D351"/>
    <mergeCell ref="E748:F748"/>
    <mergeCell ref="A749:A763"/>
    <mergeCell ref="B749:B751"/>
    <mergeCell ref="C749:C751"/>
    <mergeCell ref="D749:D751"/>
    <mergeCell ref="B753:B755"/>
    <mergeCell ref="C753:C755"/>
    <mergeCell ref="D753:D755"/>
    <mergeCell ref="B757:B759"/>
    <mergeCell ref="C757:C759"/>
    <mergeCell ref="D757:D759"/>
    <mergeCell ref="B761:B763"/>
    <mergeCell ref="C761:C763"/>
    <mergeCell ref="D761:D763"/>
    <mergeCell ref="E676:F676"/>
    <mergeCell ref="A677:A691"/>
    <mergeCell ref="B677:B679"/>
    <mergeCell ref="C677:C679"/>
    <mergeCell ref="D677:D679"/>
    <mergeCell ref="B681:B683"/>
    <mergeCell ref="C681:C683"/>
    <mergeCell ref="D681:D683"/>
    <mergeCell ref="B685:B687"/>
    <mergeCell ref="C685:C687"/>
    <mergeCell ref="D685:D687"/>
    <mergeCell ref="B689:B691"/>
    <mergeCell ref="C689:C691"/>
    <mergeCell ref="D689:D691"/>
    <mergeCell ref="E658:F658"/>
    <mergeCell ref="A659:A673"/>
    <mergeCell ref="B659:B661"/>
    <mergeCell ref="C659:C661"/>
    <mergeCell ref="D659:D661"/>
    <mergeCell ref="B663:B665"/>
    <mergeCell ref="C663:C665"/>
    <mergeCell ref="D663:D665"/>
    <mergeCell ref="B667:B669"/>
    <mergeCell ref="C667:C669"/>
    <mergeCell ref="D667:D669"/>
    <mergeCell ref="B671:B673"/>
    <mergeCell ref="C671:C673"/>
    <mergeCell ref="D671:D673"/>
    <mergeCell ref="E640:F640"/>
    <mergeCell ref="A641:A655"/>
    <mergeCell ref="B641:B643"/>
    <mergeCell ref="C641:C643"/>
    <mergeCell ref="D641:D643"/>
    <mergeCell ref="B645:B647"/>
    <mergeCell ref="C645:C647"/>
    <mergeCell ref="D645:D647"/>
    <mergeCell ref="B649:B651"/>
    <mergeCell ref="C649:C651"/>
    <mergeCell ref="D649:D651"/>
    <mergeCell ref="B653:B655"/>
    <mergeCell ref="C653:C655"/>
    <mergeCell ref="D653:D655"/>
    <mergeCell ref="E622:F622"/>
    <mergeCell ref="A623:A637"/>
    <mergeCell ref="B623:B625"/>
    <mergeCell ref="C623:C625"/>
    <mergeCell ref="D623:D625"/>
    <mergeCell ref="B627:B629"/>
    <mergeCell ref="C627:C629"/>
    <mergeCell ref="D627:D629"/>
    <mergeCell ref="B631:B633"/>
    <mergeCell ref="C631:C633"/>
    <mergeCell ref="D631:D633"/>
    <mergeCell ref="B635:B637"/>
    <mergeCell ref="C635:C637"/>
    <mergeCell ref="D635:D637"/>
    <mergeCell ref="E604:F604"/>
    <mergeCell ref="A605:A619"/>
    <mergeCell ref="B605:B607"/>
    <mergeCell ref="C605:C607"/>
    <mergeCell ref="D605:D607"/>
    <mergeCell ref="B609:B611"/>
    <mergeCell ref="C609:C611"/>
    <mergeCell ref="D609:D611"/>
    <mergeCell ref="B613:B615"/>
    <mergeCell ref="C613:C615"/>
    <mergeCell ref="D613:D615"/>
    <mergeCell ref="B617:B619"/>
    <mergeCell ref="C617:C619"/>
    <mergeCell ref="D617:D619"/>
    <mergeCell ref="E586:F586"/>
    <mergeCell ref="A587:A601"/>
    <mergeCell ref="B587:B589"/>
    <mergeCell ref="C587:C589"/>
    <mergeCell ref="D587:D589"/>
    <mergeCell ref="B591:B593"/>
    <mergeCell ref="C591:C593"/>
    <mergeCell ref="D591:D593"/>
    <mergeCell ref="B595:B597"/>
    <mergeCell ref="C595:C597"/>
    <mergeCell ref="D595:D597"/>
    <mergeCell ref="B599:B601"/>
    <mergeCell ref="C599:C601"/>
    <mergeCell ref="D599:D601"/>
    <mergeCell ref="E568:F568"/>
    <mergeCell ref="A569:A583"/>
    <mergeCell ref="B569:B571"/>
    <mergeCell ref="C569:C571"/>
    <mergeCell ref="D569:D571"/>
    <mergeCell ref="B573:B575"/>
    <mergeCell ref="C573:C575"/>
    <mergeCell ref="D573:D575"/>
    <mergeCell ref="B577:B579"/>
    <mergeCell ref="C577:C579"/>
    <mergeCell ref="D577:D579"/>
    <mergeCell ref="B581:B583"/>
    <mergeCell ref="C581:C583"/>
    <mergeCell ref="D581:D583"/>
    <mergeCell ref="E550:F550"/>
    <mergeCell ref="A551:A565"/>
    <mergeCell ref="B551:B553"/>
    <mergeCell ref="C551:C553"/>
    <mergeCell ref="D551:D553"/>
    <mergeCell ref="B555:B557"/>
    <mergeCell ref="C555:C557"/>
    <mergeCell ref="D555:D557"/>
    <mergeCell ref="B559:B561"/>
    <mergeCell ref="C559:C561"/>
    <mergeCell ref="D559:D561"/>
    <mergeCell ref="B563:B565"/>
    <mergeCell ref="C563:C565"/>
    <mergeCell ref="D563:D565"/>
    <mergeCell ref="E730:F730"/>
    <mergeCell ref="A731:A745"/>
    <mergeCell ref="B731:B733"/>
    <mergeCell ref="C731:C733"/>
    <mergeCell ref="D731:D733"/>
    <mergeCell ref="B735:B737"/>
    <mergeCell ref="C735:C737"/>
    <mergeCell ref="D735:D737"/>
    <mergeCell ref="B739:B741"/>
    <mergeCell ref="C739:C741"/>
    <mergeCell ref="D739:D741"/>
    <mergeCell ref="B743:B745"/>
    <mergeCell ref="C743:C745"/>
    <mergeCell ref="D743:D745"/>
    <mergeCell ref="E712:F712"/>
    <mergeCell ref="A713:A727"/>
    <mergeCell ref="B713:B715"/>
    <mergeCell ref="C713:C715"/>
    <mergeCell ref="D713:D715"/>
    <mergeCell ref="B717:B719"/>
    <mergeCell ref="C717:C719"/>
    <mergeCell ref="D717:D719"/>
    <mergeCell ref="B721:B723"/>
    <mergeCell ref="C721:C723"/>
    <mergeCell ref="D721:D723"/>
    <mergeCell ref="B725:B727"/>
    <mergeCell ref="C725:C727"/>
    <mergeCell ref="D725:D727"/>
    <mergeCell ref="B694:C694"/>
    <mergeCell ref="B532:C532"/>
    <mergeCell ref="D541:D543"/>
    <mergeCell ref="B545:B547"/>
    <mergeCell ref="C545:C547"/>
    <mergeCell ref="E694:F694"/>
    <mergeCell ref="A695:A709"/>
    <mergeCell ref="B695:B697"/>
    <mergeCell ref="C695:C697"/>
    <mergeCell ref="D695:D697"/>
    <mergeCell ref="B699:B701"/>
    <mergeCell ref="C699:C701"/>
    <mergeCell ref="D699:D701"/>
    <mergeCell ref="B703:B705"/>
    <mergeCell ref="C703:C705"/>
    <mergeCell ref="D703:D705"/>
    <mergeCell ref="B707:B709"/>
    <mergeCell ref="C707:C709"/>
    <mergeCell ref="D707:D709"/>
    <mergeCell ref="E532:F532"/>
    <mergeCell ref="A533:A547"/>
    <mergeCell ref="B533:B535"/>
    <mergeCell ref="C533:C535"/>
    <mergeCell ref="D533:D535"/>
    <mergeCell ref="B174:C174"/>
    <mergeCell ref="E174:F174"/>
    <mergeCell ref="A175:A189"/>
    <mergeCell ref="B175:B177"/>
    <mergeCell ref="C175:C177"/>
    <mergeCell ref="D175:D177"/>
    <mergeCell ref="B179:B181"/>
    <mergeCell ref="C179:C181"/>
    <mergeCell ref="D179:D181"/>
    <mergeCell ref="B183:B185"/>
    <mergeCell ref="C183:C185"/>
    <mergeCell ref="D183:D185"/>
    <mergeCell ref="B187:B189"/>
    <mergeCell ref="C187:C189"/>
    <mergeCell ref="D187:D189"/>
    <mergeCell ref="B138:C138"/>
    <mergeCell ref="D147:D149"/>
    <mergeCell ref="B151:B153"/>
    <mergeCell ref="C151:C153"/>
    <mergeCell ref="D151:D153"/>
    <mergeCell ref="E138:F138"/>
    <mergeCell ref="A139:A153"/>
    <mergeCell ref="B139:B141"/>
    <mergeCell ref="C139:C141"/>
    <mergeCell ref="D139:D141"/>
    <mergeCell ref="B143:B145"/>
    <mergeCell ref="C143:C145"/>
    <mergeCell ref="D143:D145"/>
    <mergeCell ref="B147:B149"/>
    <mergeCell ref="C147:C149"/>
    <mergeCell ref="B156:C156"/>
    <mergeCell ref="E156:F156"/>
    <mergeCell ref="A157:A171"/>
    <mergeCell ref="B157:B159"/>
    <mergeCell ref="C157:C159"/>
    <mergeCell ref="D157:D159"/>
    <mergeCell ref="B161:B163"/>
    <mergeCell ref="C161:C163"/>
    <mergeCell ref="D161:D163"/>
    <mergeCell ref="B165:B167"/>
    <mergeCell ref="C165:C167"/>
    <mergeCell ref="D165:D167"/>
    <mergeCell ref="B169:B171"/>
    <mergeCell ref="C169:C171"/>
    <mergeCell ref="D169:D171"/>
    <mergeCell ref="B264:C264"/>
    <mergeCell ref="E264:F264"/>
    <mergeCell ref="A265:A279"/>
    <mergeCell ref="B265:B267"/>
    <mergeCell ref="C265:C267"/>
    <mergeCell ref="D265:D267"/>
    <mergeCell ref="B269:B271"/>
    <mergeCell ref="C269:C271"/>
    <mergeCell ref="D269:D271"/>
    <mergeCell ref="B273:B275"/>
    <mergeCell ref="C273:C275"/>
    <mergeCell ref="D273:D275"/>
    <mergeCell ref="B277:B279"/>
    <mergeCell ref="C277:C279"/>
    <mergeCell ref="D277:D279"/>
    <mergeCell ref="A247:A261"/>
    <mergeCell ref="B247:B249"/>
    <mergeCell ref="C247:C249"/>
    <mergeCell ref="D247:D249"/>
    <mergeCell ref="B251:B253"/>
    <mergeCell ref="C251:C253"/>
    <mergeCell ref="D251:D253"/>
    <mergeCell ref="B255:B257"/>
    <mergeCell ref="C255:C257"/>
    <mergeCell ref="D255:D257"/>
    <mergeCell ref="D259:D261"/>
    <mergeCell ref="A229:A243"/>
    <mergeCell ref="B229:B231"/>
    <mergeCell ref="C229:C231"/>
    <mergeCell ref="D229:D231"/>
    <mergeCell ref="B233:B235"/>
    <mergeCell ref="C233:C235"/>
    <mergeCell ref="D233:D235"/>
    <mergeCell ref="B237:B239"/>
    <mergeCell ref="C237:C239"/>
    <mergeCell ref="D237:D239"/>
    <mergeCell ref="B318:C318"/>
    <mergeCell ref="E318:F318"/>
    <mergeCell ref="A319:A333"/>
    <mergeCell ref="B319:B321"/>
    <mergeCell ref="C319:C321"/>
    <mergeCell ref="D319:D321"/>
    <mergeCell ref="B323:B325"/>
    <mergeCell ref="C323:C325"/>
    <mergeCell ref="D323:D325"/>
    <mergeCell ref="B327:B329"/>
    <mergeCell ref="C327:C329"/>
    <mergeCell ref="D327:D329"/>
    <mergeCell ref="B331:B333"/>
    <mergeCell ref="C331:C333"/>
    <mergeCell ref="D331:D333"/>
    <mergeCell ref="B300:C300"/>
    <mergeCell ref="E300:F300"/>
    <mergeCell ref="A301:A315"/>
    <mergeCell ref="B301:B303"/>
    <mergeCell ref="C301:C303"/>
    <mergeCell ref="D301:D303"/>
    <mergeCell ref="B305:B307"/>
    <mergeCell ref="C305:C307"/>
    <mergeCell ref="D305:D307"/>
    <mergeCell ref="B309:B311"/>
    <mergeCell ref="C309:C311"/>
    <mergeCell ref="D309:D311"/>
    <mergeCell ref="B313:B315"/>
    <mergeCell ref="C313:C315"/>
    <mergeCell ref="D313:D315"/>
    <mergeCell ref="B282:C282"/>
    <mergeCell ref="E282:F282"/>
    <mergeCell ref="E228:F228"/>
    <mergeCell ref="E246:F246"/>
    <mergeCell ref="B259:B261"/>
    <mergeCell ref="C259:C261"/>
    <mergeCell ref="A283:A297"/>
    <mergeCell ref="B283:B285"/>
    <mergeCell ref="C283:C285"/>
    <mergeCell ref="D283:D285"/>
    <mergeCell ref="B287:B289"/>
    <mergeCell ref="C287:C289"/>
    <mergeCell ref="D287:D289"/>
    <mergeCell ref="B291:B293"/>
    <mergeCell ref="C291:C293"/>
    <mergeCell ref="D291:D293"/>
    <mergeCell ref="B295:B297"/>
    <mergeCell ref="C295:C297"/>
    <mergeCell ref="D295:D297"/>
    <mergeCell ref="B228:C228"/>
    <mergeCell ref="B241:B243"/>
    <mergeCell ref="C241:C243"/>
    <mergeCell ref="D241:D243"/>
    <mergeCell ref="B246:C246"/>
    <mergeCell ref="B210:C210"/>
    <mergeCell ref="E210:F210"/>
    <mergeCell ref="A211:A225"/>
    <mergeCell ref="B211:B213"/>
    <mergeCell ref="C211:C213"/>
    <mergeCell ref="D211:D213"/>
    <mergeCell ref="B215:B217"/>
    <mergeCell ref="C215:C217"/>
    <mergeCell ref="D215:D217"/>
    <mergeCell ref="B219:B221"/>
    <mergeCell ref="C219:C221"/>
    <mergeCell ref="D219:D221"/>
    <mergeCell ref="B223:B225"/>
    <mergeCell ref="C223:C225"/>
    <mergeCell ref="D223:D225"/>
    <mergeCell ref="B192:C192"/>
    <mergeCell ref="E192:F192"/>
    <mergeCell ref="A193:A207"/>
    <mergeCell ref="B193:B195"/>
    <mergeCell ref="C193:C195"/>
    <mergeCell ref="D193:D195"/>
    <mergeCell ref="B197:B199"/>
    <mergeCell ref="C197:C199"/>
    <mergeCell ref="D197:D199"/>
    <mergeCell ref="B201:B203"/>
    <mergeCell ref="C201:C203"/>
    <mergeCell ref="D201:D203"/>
    <mergeCell ref="B205:B207"/>
    <mergeCell ref="C205:C207"/>
    <mergeCell ref="D205:D207"/>
    <mergeCell ref="B67:C67"/>
    <mergeCell ref="D76:D78"/>
    <mergeCell ref="B80:B82"/>
    <mergeCell ref="C80:C82"/>
    <mergeCell ref="D80:D82"/>
    <mergeCell ref="E67:F67"/>
    <mergeCell ref="A68:A82"/>
    <mergeCell ref="B68:B70"/>
    <mergeCell ref="C68:C70"/>
    <mergeCell ref="D68:D70"/>
    <mergeCell ref="B72:B74"/>
    <mergeCell ref="C72:C74"/>
    <mergeCell ref="D72:D74"/>
    <mergeCell ref="B76:B78"/>
    <mergeCell ref="C76:C78"/>
    <mergeCell ref="B120:C120"/>
    <mergeCell ref="E120:F120"/>
    <mergeCell ref="A121:A135"/>
    <mergeCell ref="B121:B123"/>
    <mergeCell ref="C121:C123"/>
    <mergeCell ref="D121:D123"/>
    <mergeCell ref="B125:B127"/>
    <mergeCell ref="C125:C127"/>
    <mergeCell ref="D125:D127"/>
    <mergeCell ref="B129:B131"/>
    <mergeCell ref="C129:C131"/>
    <mergeCell ref="D129:D131"/>
    <mergeCell ref="B133:B135"/>
    <mergeCell ref="C133:C135"/>
    <mergeCell ref="D133:D135"/>
    <mergeCell ref="C86:C88"/>
    <mergeCell ref="D86:D88"/>
    <mergeCell ref="B90:B92"/>
    <mergeCell ref="C90:C92"/>
    <mergeCell ref="D90:D92"/>
    <mergeCell ref="B94:B96"/>
    <mergeCell ref="C94:C96"/>
    <mergeCell ref="E103:F103"/>
    <mergeCell ref="A104:A118"/>
    <mergeCell ref="B104:B106"/>
    <mergeCell ref="C104:C106"/>
    <mergeCell ref="D104:D106"/>
    <mergeCell ref="B108:B110"/>
    <mergeCell ref="C108:C110"/>
    <mergeCell ref="D108:D110"/>
    <mergeCell ref="B112:B114"/>
    <mergeCell ref="C112:C114"/>
    <mergeCell ref="D112:D114"/>
    <mergeCell ref="B116:B118"/>
    <mergeCell ref="C116:C118"/>
    <mergeCell ref="D116:D118"/>
    <mergeCell ref="B910:C910"/>
    <mergeCell ref="B85:C85"/>
    <mergeCell ref="D94:D96"/>
    <mergeCell ref="B98:B100"/>
    <mergeCell ref="C98:C100"/>
    <mergeCell ref="D98:D100"/>
    <mergeCell ref="B103:C103"/>
    <mergeCell ref="E910:F910"/>
    <mergeCell ref="A911:A925"/>
    <mergeCell ref="B911:B913"/>
    <mergeCell ref="C911:C913"/>
    <mergeCell ref="D911:D913"/>
    <mergeCell ref="B915:B917"/>
    <mergeCell ref="C915:C917"/>
    <mergeCell ref="D915:D917"/>
    <mergeCell ref="B919:B921"/>
    <mergeCell ref="C919:C921"/>
    <mergeCell ref="D919:D921"/>
    <mergeCell ref="B923:B925"/>
    <mergeCell ref="C923:C925"/>
    <mergeCell ref="D923:D925"/>
    <mergeCell ref="E85:F85"/>
    <mergeCell ref="A86:A100"/>
    <mergeCell ref="B86:B88"/>
    <mergeCell ref="A49:A63"/>
    <mergeCell ref="B49:B51"/>
    <mergeCell ref="C49:C51"/>
    <mergeCell ref="D49:D51"/>
    <mergeCell ref="B53:B55"/>
    <mergeCell ref="C53:C55"/>
    <mergeCell ref="D53:D55"/>
    <mergeCell ref="B57:B59"/>
    <mergeCell ref="C57:C59"/>
    <mergeCell ref="D57:D59"/>
    <mergeCell ref="B61:B63"/>
    <mergeCell ref="C61:C63"/>
    <mergeCell ref="D61:D63"/>
    <mergeCell ref="A1:F1"/>
    <mergeCell ref="A2:F2"/>
    <mergeCell ref="B48:C48"/>
    <mergeCell ref="E48:F48"/>
    <mergeCell ref="A3:F3"/>
    <mergeCell ref="A5:C5"/>
    <mergeCell ref="A12:C12"/>
    <mergeCell ref="D31:F31"/>
    <mergeCell ref="A37:C37"/>
    <mergeCell ref="A28:C28"/>
    <mergeCell ref="A29:C29"/>
    <mergeCell ref="A39:C39"/>
    <mergeCell ref="A30:C30"/>
    <mergeCell ref="A40:C40"/>
    <mergeCell ref="A31:C31"/>
    <mergeCell ref="A22:C22"/>
    <mergeCell ref="D23:F23"/>
    <mergeCell ref="D18:F18"/>
    <mergeCell ref="A18:C18"/>
    <mergeCell ref="D19:F19"/>
    <mergeCell ref="A19:C19"/>
    <mergeCell ref="D20:F20"/>
    <mergeCell ref="A20:C20"/>
    <mergeCell ref="D21:F21"/>
  </mergeCells>
  <phoneticPr fontId="4" type="noConversion"/>
  <hyperlinks>
    <hyperlink ref="A7:C7" location="'Volume to Weight Calculator'!B78" display="Co-mingled Recycling"/>
    <hyperlink ref="A9" location="'Volume to Weight Calculator'!B83" display="Office Paper"/>
    <hyperlink ref="A10" location="'Volume to Weight Calculator'!B101" display="Cardboard"/>
    <hyperlink ref="A11" location="'Volume to Weight Calculator'!B118" display="Mixed Paper and Cardboard"/>
    <hyperlink ref="D10:F10" location="'Volume to Weight Calculator'!B167" display="Plastic Bags"/>
    <hyperlink ref="D11:F11" location="'Volume to Weight Calculator'!B185" display="Polystyrene"/>
    <hyperlink ref="D6:F6" location="'Volume to Weight Calculator'!B203" display="Glass jars / bottles - some broken"/>
    <hyperlink ref="D7:F7" location="'Volume to Weight Calculator'!B221" display="Glass jars / bottles - whole"/>
    <hyperlink ref="D29:F29" location="'Volume to Weight Calculator'!B239" display="Aluminum / Drink Cans - whole"/>
    <hyperlink ref="D30:F30" location="'Volume to Weight Calculator'!B257" display="Aluminum / Drink Cans - flattened"/>
    <hyperlink ref="D31:F31" location="'Volume to Weight Calculator'!B275" display="Aluminum / Drink Cans - baled"/>
    <hyperlink ref="A29:C29" location="'Volume to Weight Calculator'!B293" display="Steel Cans / Tins - whole"/>
    <hyperlink ref="A30:C30" location="'Volume to Weight Calculator'!B311" display="Steel Cans /Tins - flattened"/>
    <hyperlink ref="A31:C31" location="'Volume to Weight Calculator'!B329" display="Steel Cans / Tins - baled"/>
    <hyperlink ref="A19:C19" location="'Volume to Weight Calculator'!B347" display="Wood - mixed"/>
    <hyperlink ref="A20:C20" location="'Volume to Weight Calculator'!B365" display="Timber"/>
    <hyperlink ref="A21:C21" location="'Volume to Weight Calculator'!B382" display="Wood and Timber"/>
    <hyperlink ref="A22:C22" location="'Volume to Weight Calculator'!B399" display="Pallets"/>
    <hyperlink ref="A23:C23" location="'Volume to Weight Calculator'!B399" display="MDF"/>
    <hyperlink ref="A24:C24" location="'Volume to Weight Calculator'!B417" display="Plasterboard"/>
    <hyperlink ref="A25:C25" location="'Volume to Weight Calculator'!B435" display="Furniture - wooden"/>
    <hyperlink ref="A13:C13" location="'Volume to Weight Calculator'!B543" display="Food / Kitchen Waste"/>
    <hyperlink ref="A14:C14" location="'Volume to Weight Calculator'!B561" display="Garden / Vegetation Waste"/>
    <hyperlink ref="A15:C15" location="'Volume to Weight Calculator'!B579" display="Grass"/>
    <hyperlink ref="A16:C16" location="'Volume to Weight Calculator'!B597" display="Trees"/>
    <hyperlink ref="A17:C17" location="'Volume to Weight Calculator'!B615" display="Mixed Organics"/>
    <hyperlink ref="D13:F13" location="'Volume to Weight Calculator'!B633" display="Clean Soil"/>
    <hyperlink ref="D17:F17" location="'Volume to Weight Calculator'!B471" display="Sand"/>
    <hyperlink ref="A34:C34" location="'Volume to Weight Calculator'!B723" display="General Electrical including whitegoods"/>
    <hyperlink ref="A38:C38" location="'Volume to Weight Calculator'!B759" display="Motor Oil"/>
    <hyperlink ref="D19:F19" location="'Volume to Weight Calculator'!B795" display="Ashphalt / Bitumen"/>
    <hyperlink ref="D38:F38" location="'Volume to Weight Calculator'!B471" display="Ceramics"/>
    <hyperlink ref="D40:F40" location="'Volume to Weight Calculator'!B957" display="Tiles"/>
    <hyperlink ref="D43:F43" location="'Volume to Weight Calculator'!B1011" display="Carpet"/>
    <hyperlink ref="A9:C9" location="'Volume to Weight Calculator'!B96" display="Office Paper"/>
    <hyperlink ref="A10:C10" location="'Volume to Weight Calculator'!B114" display="Cardboard"/>
    <hyperlink ref="A11:C11" location="'Volume to Weight Calculator'!B131" display="Mixed Paper and Cardboard"/>
    <hyperlink ref="D9:F9" location="'Volume to Weight Calculator'!B148" display="Plastic Containers / Hard Plastic"/>
    <hyperlink ref="A26:C26" location="'Volume to Weight Calculator'!B453" display="Fencing - wooden"/>
    <hyperlink ref="A27:C27" location="'Volume to Weight Calculator'!B471" display="Posts - wooden"/>
    <hyperlink ref="A36:C36" location="'Volume to Weight Calculator'!B489" display="Metals"/>
    <hyperlink ref="D26:F26" location="'Volume to Weight Calculator'!B507" display="Rubber"/>
    <hyperlink ref="D27:F27" location="'Volume to Weight Calculator'!B525" display="Tyres"/>
    <hyperlink ref="D14:F14" location="'Volume to Weight Calculator'!B651" display="Low Level Contaminated Soil"/>
    <hyperlink ref="D15:F15" location="'Volume to Weight Calculator'!B669" display="Soil / Rubble &lt;150mm"/>
    <hyperlink ref="D16:F16" location="'Volume to Weight Calculator'!B687" display="Clay"/>
    <hyperlink ref="A33:C33" location="'Volume to Weight Calculator'!B705" display="Computer and IT peripherals"/>
    <hyperlink ref="D36:F36" location="'Volume to Weight Calculator'!B741" display="Fluorescent Light Tubes / Globes"/>
    <hyperlink ref="A39:C39" location="'Volume to Weight Calculator'!B759" display="Paint"/>
    <hyperlink ref="A40:C40" location="'Volume to Weight Calculator'!B777" display="Batteries"/>
    <hyperlink ref="D20:F20" location="'Volume to Weight Calculator'!B813" display="Concrete"/>
    <hyperlink ref="D21:F21" location="'Volume to Weight Calculator'!B831" display="Cement Sheet"/>
    <hyperlink ref="D22:F22" location="'Volume to Weight Calculator'!B849" display="Bricks"/>
    <hyperlink ref="D23:F23" location="'Volume to Weight Calculator'!B867" display="Sawdust"/>
    <hyperlink ref="D24:F24" location="'Volume to Weight Calculator'!B885" display="Insulation"/>
    <hyperlink ref="D33:F33" location="'Volume to Weight Calculator'!B903" display="Clinical Waste"/>
    <hyperlink ref="D34:F34" location="'Volume to Weight Calculator'!B921" display="Hospital General Waste in Garbage Bags"/>
    <hyperlink ref="D39:F39" location="'Volume to Weight Calculator'!B939" display="Leather"/>
    <hyperlink ref="D41:F41" location="'Volume to Weight Calculator'!B975" display="Mattresses / Foam"/>
    <hyperlink ref="D42:F42" location="'Volume to Weight Calculator'!B993" display="Linoleum"/>
    <hyperlink ref="B65" location="'Volume to Weight Calculator'!A6" display="BACK TO TOP"/>
    <hyperlink ref="B83" location="'Volume to Weight Calculator'!A6" display="BACK TO TOP"/>
    <hyperlink ref="B101" location="'Volume to Weight Calculator'!A6" display="BACK TO TOP"/>
    <hyperlink ref="B119" location="'Volume to Weight Calculator'!A6" display="BACK TO TOP"/>
    <hyperlink ref="B136" location="'Volume to Weight Calculator'!A6" display="BACK TO TOP"/>
    <hyperlink ref="B154" location="'Volume to Weight Calculator'!A6" display="BACK TO TOP"/>
    <hyperlink ref="B172" location="'Volume to Weight Calculator'!A6" display="BACK TO TOP"/>
    <hyperlink ref="B190" location="'Volume to Weight Calculator'!A6" display="BACK TO TOP"/>
    <hyperlink ref="B208" location="'Volume to Weight Calculator'!A6" display="BACK TO TOP"/>
    <hyperlink ref="B226" location="'Volume to Weight Calculator'!A6" display="BACK TO TOP"/>
    <hyperlink ref="B244" location="'Volume to Weight Calculator'!A6" display="BACK TO TOP"/>
    <hyperlink ref="B262" location="'Volume to Weight Calculator'!A6" display="BACK TO TOP"/>
    <hyperlink ref="B280" location="'Volume to Weight Calculator'!A6" display="BACK TO TOP"/>
    <hyperlink ref="B298" location="'Volume to Weight Calculator'!A6" display="BACK TO TOP"/>
    <hyperlink ref="B316" location="'Volume to Weight Calculator'!A6" display="BACK TO TOP"/>
    <hyperlink ref="B334" location="'Volume to Weight Calculator'!A6" display="BACK TO TOP"/>
    <hyperlink ref="B352" location="'Volume to Weight Calculator'!A6" display="BACK TO TOP"/>
    <hyperlink ref="B370" location="'Volume to Weight Calculator'!A6" display="BACK TO TOP"/>
    <hyperlink ref="B387" location="'Volume to Weight Calculator'!A6" display="BACK TO TOP"/>
    <hyperlink ref="B404" location="'Volume to Weight Calculator'!A6" display="BACK TO TOP"/>
    <hyperlink ref="B422" location="'Volume to Weight Calculator'!A6" display="BACK TO TOP"/>
    <hyperlink ref="B440" location="'Volume to Weight Calculator'!A6" display="BACK TO TOP"/>
    <hyperlink ref="B458" location="'Volume to Weight Calculator'!A6" display="BACK TO TOP"/>
    <hyperlink ref="B476" location="'Volume to Weight Calculator'!A6" display="BACK TO TOP"/>
    <hyperlink ref="B494" location="'Volume to Weight Calculator'!A6" display="BACK TO TOP"/>
    <hyperlink ref="B512" location="'Volume to Weight Calculator'!A6" display="BACK TO TOP"/>
    <hyperlink ref="B530" location="'Volume to Weight Calculator'!A6" display="BACK TO TOP"/>
    <hyperlink ref="B548" location="'Volume to Weight Calculator'!A6" display="BACK TO TOP"/>
    <hyperlink ref="B566" location="'Volume to Weight Calculator'!A6" display="BACK TO TOP"/>
    <hyperlink ref="B584" location="'Volume to Weight Calculator'!A6" display="BACK TO TOP"/>
    <hyperlink ref="B602" location="'Volume to Weight Calculator'!A6" display="BACK TO TOP"/>
    <hyperlink ref="B620" location="'Volume to Weight Calculator'!A6" display="BACK TO TOP"/>
    <hyperlink ref="B638" location="'Volume to Weight Calculator'!A6" display="BACK TO TOP"/>
    <hyperlink ref="B656" location="'Volume to Weight Calculator'!A6" display="BACK TO TOP"/>
    <hyperlink ref="B674" location="'Volume to Weight Calculator'!A6" display="BACK TO TOP"/>
    <hyperlink ref="B692" location="'Volume to Weight Calculator'!A6" display="BACK TO TOP"/>
    <hyperlink ref="B710" location="'Volume to Weight Calculator'!A6" display="BACK TO TOP"/>
    <hyperlink ref="B728" location="'Volume to Weight Calculator'!A6" display="BACK TO TOP"/>
    <hyperlink ref="B746" location="'Volume to Weight Calculator'!A6" display="BACK TO TOP"/>
    <hyperlink ref="B764" location="'Volume to Weight Calculator'!A6" display="BACK TO TOP"/>
    <hyperlink ref="B782" location="'Volume to Weight Calculator'!A6" display="BACK TO TOP"/>
    <hyperlink ref="B800" location="'Volume to Weight Calculator'!A6" display="BACK TO TOP"/>
    <hyperlink ref="B818" location="'Volume to Weight Calculator'!A6" display="BACK TO TOP"/>
    <hyperlink ref="B836" location="'Volume to Weight Calculator'!A6" display="BACK TO TOP"/>
    <hyperlink ref="B854" location="'Volume to Weight Calculator'!A6" display="BACK TO TOP"/>
    <hyperlink ref="B872" location="'Volume to Weight Calculator'!A6" display="BACK TO TOP"/>
    <hyperlink ref="B890" location="'Volume to Weight Calculator'!A6" display="BACK TO TOP"/>
    <hyperlink ref="B908" location="'Volume to Weight Calculator'!A6" display="BACK TO TOP"/>
    <hyperlink ref="B926" location="'Volume to Weight Calculator'!A6" display="BACK TO TOP"/>
    <hyperlink ref="B944" location="'Volume to Weight Calculator'!A6" display="BACK TO TOP"/>
    <hyperlink ref="B962" location="'Volume to Weight Calculator'!A6" display="BACK TO TOP"/>
    <hyperlink ref="B980" location="'Volume to Weight Calculator'!A6" display="BACK TO TOP"/>
    <hyperlink ref="B998" location="'Volume to Weight Calculator'!A6" display="BACK TO TOP"/>
    <hyperlink ref="B1016" location="'Volume to Weight Calculator'!A6" display="BACK TO TOP"/>
    <hyperlink ref="A6:C6" location="'Volume to Weight Calculator'!B58" display="General Waste / Garbage"/>
  </hyperlinks>
  <pageMargins left="0.75" right="0.75" top="1" bottom="1" header="0.5" footer="0.5"/>
  <pageSetup paperSize="9" scale="54" fitToHeight="0" orientation="portrait" r:id="rId1"/>
  <headerFooter alignWithMargins="0">
    <oddFooter>&amp;R&amp;G</oddFooter>
  </headerFooter>
  <rowBreaks count="1" manualBreakCount="1">
    <brk id="1017" max="5" man="1"/>
  </rowBreaks>
  <colBreaks count="1" manualBreakCount="1">
    <brk id="13" max="1013"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G10"/>
  <sheetViews>
    <sheetView zoomScaleSheetLayoutView="100" workbookViewId="0">
      <selection activeCell="E4" sqref="E4"/>
    </sheetView>
  </sheetViews>
  <sheetFormatPr defaultColWidth="8.85546875" defaultRowHeight="12.75" x14ac:dyDescent="0.2"/>
  <cols>
    <col min="1" max="1" width="3.7109375" style="1" customWidth="1"/>
    <col min="2" max="2" width="29.42578125" style="151" customWidth="1"/>
    <col min="3" max="3" width="119.7109375" style="152" customWidth="1"/>
    <col min="4" max="7" width="8.85546875" style="152"/>
    <col min="8" max="16384" width="8.85546875" style="1"/>
  </cols>
  <sheetData>
    <row r="2" spans="2:7" ht="18.75" x14ac:dyDescent="0.2">
      <c r="B2" s="343" t="s">
        <v>323</v>
      </c>
      <c r="C2" s="344"/>
    </row>
    <row r="3" spans="2:7" ht="15" x14ac:dyDescent="0.25">
      <c r="B3" s="163" t="s">
        <v>1</v>
      </c>
      <c r="C3" s="164" t="s">
        <v>2</v>
      </c>
      <c r="D3" s="153"/>
      <c r="E3" s="153"/>
      <c r="F3" s="153"/>
      <c r="G3" s="153"/>
    </row>
    <row r="4" spans="2:7" ht="261" customHeight="1" x14ac:dyDescent="0.2">
      <c r="B4" s="154" t="s">
        <v>218</v>
      </c>
      <c r="C4" s="155" t="s">
        <v>212</v>
      </c>
      <c r="D4" s="156"/>
      <c r="E4" s="156"/>
      <c r="F4" s="156"/>
      <c r="G4" s="156"/>
    </row>
    <row r="5" spans="2:7" ht="223.5" customHeight="1" x14ac:dyDescent="0.2">
      <c r="B5" s="154" t="s">
        <v>219</v>
      </c>
      <c r="C5" s="155" t="s">
        <v>209</v>
      </c>
      <c r="D5" s="156"/>
      <c r="E5" s="156"/>
      <c r="F5" s="156"/>
      <c r="G5" s="156"/>
    </row>
    <row r="6" spans="2:7" ht="140.25" x14ac:dyDescent="0.2">
      <c r="B6" s="157" t="s">
        <v>210</v>
      </c>
      <c r="C6" s="155" t="s">
        <v>213</v>
      </c>
      <c r="D6" s="156"/>
      <c r="E6" s="156"/>
      <c r="F6" s="156"/>
      <c r="G6" s="156"/>
    </row>
    <row r="7" spans="2:7" ht="51" x14ac:dyDescent="0.2">
      <c r="B7" s="157" t="s">
        <v>158</v>
      </c>
      <c r="C7" s="155" t="s">
        <v>247</v>
      </c>
      <c r="D7" s="156"/>
      <c r="E7" s="156"/>
      <c r="F7" s="156"/>
      <c r="G7" s="156"/>
    </row>
    <row r="8" spans="2:7" ht="18" customHeight="1" x14ac:dyDescent="0.2">
      <c r="B8" s="158" t="s">
        <v>0</v>
      </c>
      <c r="C8" s="159" t="s">
        <v>211</v>
      </c>
      <c r="D8" s="160"/>
      <c r="E8" s="160"/>
      <c r="F8" s="160"/>
      <c r="G8" s="160"/>
    </row>
    <row r="9" spans="2:7" x14ac:dyDescent="0.2">
      <c r="B9" s="342"/>
      <c r="C9" s="342"/>
    </row>
    <row r="10" spans="2:7" x14ac:dyDescent="0.2">
      <c r="B10" s="161"/>
      <c r="C10" s="162"/>
      <c r="D10" s="162"/>
      <c r="E10" s="162"/>
      <c r="F10" s="162"/>
      <c r="G10" s="162"/>
    </row>
  </sheetData>
  <sheetProtection password="EF46" sheet="1" objects="1" scenarios="1" selectLockedCells="1" selectUnlockedCells="1"/>
  <mergeCells count="2">
    <mergeCell ref="B9:C9"/>
    <mergeCell ref="B2:C2"/>
  </mergeCells>
  <phoneticPr fontId="4" type="noConversion"/>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1:E30"/>
  <sheetViews>
    <sheetView showGridLines="0" zoomScaleSheetLayoutView="160" workbookViewId="0">
      <selection activeCell="B1" sqref="B1:E1"/>
    </sheetView>
  </sheetViews>
  <sheetFormatPr defaultColWidth="8.85546875" defaultRowHeight="12.75" x14ac:dyDescent="0.2"/>
  <cols>
    <col min="1" max="1" width="4.28515625" style="2" customWidth="1"/>
    <col min="2" max="2" width="23" style="2" customWidth="1"/>
    <col min="3" max="3" width="49.28515625" style="2" customWidth="1"/>
    <col min="4" max="4" width="23" style="100" bestFit="1" customWidth="1"/>
    <col min="5" max="5" width="25.42578125" style="2" customWidth="1"/>
    <col min="6" max="16384" width="8.85546875" style="2"/>
  </cols>
  <sheetData>
    <row r="1" spans="2:5" ht="23.25" customHeight="1" x14ac:dyDescent="0.2">
      <c r="B1" s="348" t="s">
        <v>340</v>
      </c>
      <c r="C1" s="348"/>
      <c r="D1" s="348"/>
      <c r="E1" s="348"/>
    </row>
    <row r="2" spans="2:5" x14ac:dyDescent="0.2">
      <c r="B2" s="349"/>
      <c r="C2" s="349"/>
      <c r="D2" s="349"/>
      <c r="E2" s="349"/>
    </row>
    <row r="3" spans="2:5" ht="12.75" customHeight="1" x14ac:dyDescent="0.2">
      <c r="B3" s="350" t="s">
        <v>324</v>
      </c>
      <c r="C3" s="350"/>
      <c r="D3" s="350"/>
      <c r="E3" s="350"/>
    </row>
    <row r="4" spans="2:5" ht="12.75" customHeight="1" x14ac:dyDescent="0.2">
      <c r="B4" s="351" t="s">
        <v>325</v>
      </c>
      <c r="C4" s="351"/>
      <c r="D4" s="351"/>
      <c r="E4" s="351"/>
    </row>
    <row r="5" spans="2:5" x14ac:dyDescent="0.2">
      <c r="B5" s="352" t="s">
        <v>326</v>
      </c>
      <c r="C5" s="352"/>
      <c r="D5" s="352"/>
      <c r="E5" s="352"/>
    </row>
    <row r="6" spans="2:5" ht="12.75" customHeight="1" x14ac:dyDescent="0.2">
      <c r="B6" s="234"/>
      <c r="C6" s="234"/>
      <c r="D6" s="234"/>
      <c r="E6" s="234"/>
    </row>
    <row r="7" spans="2:5" ht="13.5" thickBot="1" x14ac:dyDescent="0.25">
      <c r="B7" s="1"/>
      <c r="C7" s="1"/>
      <c r="D7" s="1"/>
      <c r="E7" s="1"/>
    </row>
    <row r="8" spans="2:5" ht="12.75" customHeight="1" x14ac:dyDescent="0.2">
      <c r="B8" s="1"/>
      <c r="C8" s="353" t="s">
        <v>327</v>
      </c>
      <c r="D8" s="354"/>
      <c r="E8" s="1"/>
    </row>
    <row r="9" spans="2:5" ht="27.75" x14ac:dyDescent="0.2">
      <c r="B9" s="1"/>
      <c r="C9" s="215" t="s">
        <v>151</v>
      </c>
      <c r="D9" s="216" t="s">
        <v>223</v>
      </c>
      <c r="E9" s="1"/>
    </row>
    <row r="10" spans="2:5" x14ac:dyDescent="0.2">
      <c r="B10" s="1"/>
      <c r="C10" s="213" t="s">
        <v>149</v>
      </c>
      <c r="D10" s="236" t="s">
        <v>328</v>
      </c>
      <c r="E10" s="1"/>
    </row>
    <row r="11" spans="2:5" x14ac:dyDescent="0.2">
      <c r="B11" s="1"/>
      <c r="C11" s="214" t="s">
        <v>207</v>
      </c>
      <c r="D11" s="236" t="s">
        <v>329</v>
      </c>
      <c r="E11" s="1"/>
    </row>
    <row r="12" spans="2:5" x14ac:dyDescent="0.2">
      <c r="B12" s="1"/>
      <c r="C12" s="214" t="s">
        <v>214</v>
      </c>
      <c r="D12" s="236" t="s">
        <v>330</v>
      </c>
      <c r="E12" s="1"/>
    </row>
    <row r="13" spans="2:5" x14ac:dyDescent="0.2">
      <c r="B13" s="1"/>
      <c r="C13" s="213" t="s">
        <v>148</v>
      </c>
      <c r="D13" s="236" t="s">
        <v>331</v>
      </c>
      <c r="E13" s="1"/>
    </row>
    <row r="14" spans="2:5" x14ac:dyDescent="0.2">
      <c r="B14" s="1"/>
      <c r="C14" s="213" t="s">
        <v>147</v>
      </c>
      <c r="D14" s="236" t="s">
        <v>332</v>
      </c>
      <c r="E14" s="1"/>
    </row>
    <row r="15" spans="2:5" x14ac:dyDescent="0.2">
      <c r="B15" s="1"/>
      <c r="C15" s="213" t="s">
        <v>152</v>
      </c>
      <c r="D15" s="236" t="s">
        <v>333</v>
      </c>
      <c r="E15" s="1"/>
    </row>
    <row r="16" spans="2:5" x14ac:dyDescent="0.2">
      <c r="B16" s="1"/>
      <c r="C16" s="213" t="s">
        <v>150</v>
      </c>
      <c r="D16" s="236" t="s">
        <v>332</v>
      </c>
      <c r="E16" s="1"/>
    </row>
    <row r="17" spans="2:5" x14ac:dyDescent="0.2">
      <c r="B17" s="1"/>
      <c r="C17" s="214" t="s">
        <v>215</v>
      </c>
      <c r="D17" s="236" t="s">
        <v>329</v>
      </c>
      <c r="E17" s="1"/>
    </row>
    <row r="18" spans="2:5" x14ac:dyDescent="0.2">
      <c r="B18" s="1"/>
      <c r="C18" s="218" t="s">
        <v>222</v>
      </c>
      <c r="D18" s="217" t="s">
        <v>153</v>
      </c>
      <c r="E18" s="1"/>
    </row>
    <row r="19" spans="2:5" ht="13.5" thickBot="1" x14ac:dyDescent="0.25">
      <c r="B19" s="1"/>
      <c r="C19" s="219" t="s">
        <v>313</v>
      </c>
      <c r="D19" s="237" t="s">
        <v>331</v>
      </c>
      <c r="E19" s="1"/>
    </row>
    <row r="21" spans="2:5" ht="15" customHeight="1" x14ac:dyDescent="0.2">
      <c r="B21" s="233"/>
      <c r="C21" s="233"/>
      <c r="D21" s="233"/>
      <c r="E21" s="233"/>
    </row>
    <row r="22" spans="2:5" ht="75.75" customHeight="1" x14ac:dyDescent="0.2">
      <c r="B22" s="345" t="s">
        <v>334</v>
      </c>
      <c r="C22" s="345"/>
      <c r="D22" s="345"/>
      <c r="E22" s="345"/>
    </row>
    <row r="23" spans="2:5" ht="15" x14ac:dyDescent="0.25">
      <c r="B23" s="346" t="s">
        <v>314</v>
      </c>
      <c r="C23" s="347"/>
      <c r="D23" s="347"/>
      <c r="E23" s="347"/>
    </row>
    <row r="30" spans="2:5" x14ac:dyDescent="0.2">
      <c r="C30" s="232"/>
    </row>
  </sheetData>
  <sheetProtection algorithmName="SHA-512" hashValue="QU2iJ81wsUC/xa7AHkD3wJ0pbyY7j5BRNttGaTGbQiKSturQI0yuRs7AmxQHUDRlVMsCyvNuDyfPuJp+5HBNpQ==" saltValue="8HQq3wIFpi9CsGfzOkf37g==" spinCount="100000" sheet="1" objects="1" scenarios="1"/>
  <mergeCells count="8">
    <mergeCell ref="B22:E22"/>
    <mergeCell ref="B23:E23"/>
    <mergeCell ref="B1:E1"/>
    <mergeCell ref="B2:E2"/>
    <mergeCell ref="B3:E3"/>
    <mergeCell ref="B4:E4"/>
    <mergeCell ref="B5:E5"/>
    <mergeCell ref="C8:D8"/>
  </mergeCells>
  <phoneticPr fontId="4" type="noConversion"/>
  <hyperlinks>
    <hyperlink ref="B23" r:id="rId1"/>
    <hyperlink ref="B4" r:id="rId2" display="http://www.environment.gov.au/climate-change/greenhouse-gas-measurement/publications/national-greenhouse-accounts-factors-dec-2014 "/>
  </hyperlinks>
  <pageMargins left="0.75" right="0.75" top="1" bottom="1" header="0.5" footer="0.5"/>
  <pageSetup paperSize="9" scale="64" fitToHeight="0"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Waste Record</vt:lpstr>
      <vt:lpstr>Detailed Record (Optional)</vt:lpstr>
      <vt:lpstr>Summary of Results</vt:lpstr>
      <vt:lpstr>Waste Volume Estimation</vt:lpstr>
      <vt:lpstr>Volume to Weight Calculator</vt:lpstr>
      <vt:lpstr>Glossary - Waste Definitions</vt:lpstr>
      <vt:lpstr>Reference- Greenhouse Emissions</vt:lpstr>
      <vt:lpstr>Introduction!Print_Area</vt:lpstr>
    </vt:vector>
  </TitlesOfParts>
  <Company>DEH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athomas1</dc:creator>
  <cp:lastModifiedBy>Aubrey Thomas</cp:lastModifiedBy>
  <cp:lastPrinted>2015-03-25T06:00:37Z</cp:lastPrinted>
  <dcterms:created xsi:type="dcterms:W3CDTF">2011-02-10T23:48:50Z</dcterms:created>
  <dcterms:modified xsi:type="dcterms:W3CDTF">2017-01-09T22:42:45Z</dcterms:modified>
</cp:coreProperties>
</file>